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UTURE GOLF\NUOVO SITE\DOWNLOADS\"/>
    </mc:Choice>
  </mc:AlternateContent>
  <bookViews>
    <workbookView xWindow="0" yWindow="0" windowWidth="15360" windowHeight="7650" activeTab="1"/>
  </bookViews>
  <sheets>
    <sheet name="1° HOLES" sheetId="1" r:id="rId1"/>
    <sheet name="2° stampa score" sheetId="2" r:id="rId2"/>
  </sheets>
  <definedNames>
    <definedName name="_xlnm.Print_Area" localSheetId="1">'2° stampa score'!$B$4:$T$53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F4" i="2"/>
  <c r="G4" i="2" s="1"/>
  <c r="H4" i="2" s="1"/>
  <c r="I4" i="2" s="1"/>
  <c r="J4" i="2" s="1"/>
  <c r="K4" i="2" s="1"/>
  <c r="D4" i="2"/>
  <c r="D3" i="2"/>
  <c r="E3" i="2"/>
  <c r="F3" i="2"/>
  <c r="G3" i="2"/>
  <c r="H3" i="2"/>
  <c r="I3" i="2"/>
  <c r="J3" i="2"/>
  <c r="K3" i="2"/>
  <c r="C3" i="2"/>
  <c r="K37" i="2" l="1"/>
  <c r="K39" i="2" s="1"/>
  <c r="J37" i="2"/>
  <c r="J38" i="2" s="1"/>
  <c r="I37" i="2"/>
  <c r="I38" i="2" s="1"/>
  <c r="H37" i="2"/>
  <c r="H38" i="2" s="1"/>
  <c r="G37" i="2"/>
  <c r="G39" i="2" s="1"/>
  <c r="F37" i="2"/>
  <c r="F38" i="2" s="1"/>
  <c r="E37" i="2"/>
  <c r="E38" i="2" s="1"/>
  <c r="D37" i="2"/>
  <c r="D38" i="2" s="1"/>
  <c r="C37" i="2"/>
  <c r="K35" i="2"/>
  <c r="J35" i="2"/>
  <c r="I35" i="2"/>
  <c r="H35" i="2"/>
  <c r="G35" i="2"/>
  <c r="F35" i="2"/>
  <c r="E35" i="2"/>
  <c r="D35" i="2"/>
  <c r="C35" i="2"/>
  <c r="K34" i="2"/>
  <c r="J34" i="2"/>
  <c r="I34" i="2"/>
  <c r="H34" i="2"/>
  <c r="G34" i="2"/>
  <c r="F34" i="2"/>
  <c r="K28" i="2"/>
  <c r="K30" i="2" s="1"/>
  <c r="J28" i="2"/>
  <c r="J29" i="2" s="1"/>
  <c r="I28" i="2"/>
  <c r="I30" i="2" s="1"/>
  <c r="H28" i="2"/>
  <c r="H29" i="2" s="1"/>
  <c r="G28" i="2"/>
  <c r="G30" i="2" s="1"/>
  <c r="F28" i="2"/>
  <c r="F29" i="2" s="1"/>
  <c r="E28" i="2"/>
  <c r="E30" i="2" s="1"/>
  <c r="D28" i="2"/>
  <c r="D29" i="2" s="1"/>
  <c r="C28" i="2"/>
  <c r="K26" i="2"/>
  <c r="J26" i="2"/>
  <c r="I26" i="2"/>
  <c r="H26" i="2"/>
  <c r="G26" i="2"/>
  <c r="F26" i="2"/>
  <c r="E26" i="2"/>
  <c r="D26" i="2"/>
  <c r="C26" i="2"/>
  <c r="K25" i="2"/>
  <c r="J25" i="2"/>
  <c r="I25" i="2"/>
  <c r="H25" i="2"/>
  <c r="G25" i="2"/>
  <c r="F25" i="2"/>
  <c r="K19" i="2"/>
  <c r="K20" i="2" s="1"/>
  <c r="J19" i="2"/>
  <c r="J20" i="2" s="1"/>
  <c r="I19" i="2"/>
  <c r="I20" i="2" s="1"/>
  <c r="H19" i="2"/>
  <c r="H20" i="2" s="1"/>
  <c r="G19" i="2"/>
  <c r="G21" i="2" s="1"/>
  <c r="F19" i="2"/>
  <c r="F20" i="2" s="1"/>
  <c r="E19" i="2"/>
  <c r="E20" i="2" s="1"/>
  <c r="D19" i="2"/>
  <c r="D20" i="2" s="1"/>
  <c r="C19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K10" i="2"/>
  <c r="K12" i="2" s="1"/>
  <c r="J10" i="2"/>
  <c r="J12" i="2" s="1"/>
  <c r="I10" i="2"/>
  <c r="I12" i="2" s="1"/>
  <c r="H10" i="2"/>
  <c r="H12" i="2" s="1"/>
  <c r="F10" i="2"/>
  <c r="F12" i="2" s="1"/>
  <c r="E10" i="2"/>
  <c r="E12" i="2" s="1"/>
  <c r="D10" i="2"/>
  <c r="C10" i="2"/>
  <c r="K8" i="2"/>
  <c r="J8" i="2"/>
  <c r="I8" i="2"/>
  <c r="H8" i="2"/>
  <c r="F8" i="2"/>
  <c r="E8" i="2"/>
  <c r="D8" i="2"/>
  <c r="C8" i="2"/>
  <c r="K7" i="2"/>
  <c r="J7" i="2"/>
  <c r="I7" i="2"/>
  <c r="H7" i="2"/>
  <c r="F7" i="2"/>
  <c r="G10" i="2"/>
  <c r="G12" i="2" s="1"/>
  <c r="G8" i="2"/>
  <c r="V32" i="1"/>
  <c r="X32" i="1"/>
  <c r="AC32" i="1"/>
  <c r="AF32" i="1"/>
  <c r="AH32" i="1"/>
  <c r="AI32" i="1"/>
  <c r="AK32" i="1"/>
  <c r="AL32" i="1"/>
  <c r="AM32" i="1"/>
  <c r="V33" i="1"/>
  <c r="X33" i="1"/>
  <c r="AC33" i="1"/>
  <c r="AF33" i="1"/>
  <c r="AH33" i="1"/>
  <c r="AI33" i="1"/>
  <c r="AK33" i="1"/>
  <c r="AL33" i="1"/>
  <c r="AM33" i="1"/>
  <c r="V34" i="1"/>
  <c r="X34" i="1"/>
  <c r="AC34" i="1"/>
  <c r="AF34" i="1"/>
  <c r="AH34" i="1"/>
  <c r="AI34" i="1"/>
  <c r="AK34" i="1"/>
  <c r="AL34" i="1"/>
  <c r="AM34" i="1"/>
  <c r="V35" i="1"/>
  <c r="X35" i="1"/>
  <c r="AC35" i="1"/>
  <c r="AF35" i="1"/>
  <c r="AH35" i="1"/>
  <c r="AI35" i="1"/>
  <c r="AK35" i="1"/>
  <c r="AL35" i="1"/>
  <c r="AM35" i="1"/>
  <c r="V36" i="1"/>
  <c r="X36" i="1"/>
  <c r="AC36" i="1"/>
  <c r="AF36" i="1"/>
  <c r="AH36" i="1"/>
  <c r="AI36" i="1"/>
  <c r="AK36" i="1"/>
  <c r="AL36" i="1"/>
  <c r="AM36" i="1"/>
  <c r="V37" i="1"/>
  <c r="X37" i="1"/>
  <c r="AC37" i="1"/>
  <c r="AF37" i="1"/>
  <c r="AH37" i="1"/>
  <c r="AI37" i="1"/>
  <c r="AK37" i="1"/>
  <c r="AL37" i="1"/>
  <c r="AM37" i="1"/>
  <c r="V38" i="1"/>
  <c r="X38" i="1"/>
  <c r="AC38" i="1"/>
  <c r="AF38" i="1"/>
  <c r="AH38" i="1"/>
  <c r="AI38" i="1"/>
  <c r="AK38" i="1"/>
  <c r="AL38" i="1"/>
  <c r="AM38" i="1"/>
  <c r="V39" i="1"/>
  <c r="X39" i="1"/>
  <c r="AC39" i="1"/>
  <c r="AF39" i="1"/>
  <c r="AH39" i="1"/>
  <c r="AI39" i="1"/>
  <c r="AK39" i="1"/>
  <c r="AL39" i="1"/>
  <c r="AM39" i="1"/>
  <c r="V40" i="1"/>
  <c r="X40" i="1"/>
  <c r="AC40" i="1"/>
  <c r="AF40" i="1"/>
  <c r="AH40" i="1"/>
  <c r="AI40" i="1"/>
  <c r="AK40" i="1"/>
  <c r="AL40" i="1"/>
  <c r="AM40" i="1"/>
  <c r="V41" i="1"/>
  <c r="X41" i="1"/>
  <c r="AC41" i="1"/>
  <c r="AF41" i="1"/>
  <c r="AH41" i="1"/>
  <c r="AI41" i="1"/>
  <c r="AK41" i="1"/>
  <c r="AL41" i="1"/>
  <c r="AM41" i="1"/>
  <c r="AF31" i="1"/>
  <c r="AH31" i="1"/>
  <c r="AI31" i="1"/>
  <c r="AK31" i="1"/>
  <c r="AL31" i="1"/>
  <c r="AM31" i="1"/>
  <c r="D12" i="2" l="1"/>
  <c r="F30" i="2"/>
  <c r="E39" i="2"/>
  <c r="K38" i="2"/>
  <c r="J30" i="2"/>
  <c r="I39" i="2"/>
  <c r="G20" i="2"/>
  <c r="K21" i="2"/>
  <c r="E34" i="2"/>
  <c r="G38" i="2"/>
  <c r="E21" i="2"/>
  <c r="E16" i="2" s="1"/>
  <c r="I21" i="2"/>
  <c r="D30" i="2"/>
  <c r="H30" i="2"/>
  <c r="G11" i="2"/>
  <c r="E29" i="2"/>
  <c r="E25" i="2" s="1"/>
  <c r="I29" i="2"/>
  <c r="G7" i="2"/>
  <c r="D16" i="2"/>
  <c r="G29" i="2"/>
  <c r="K29" i="2"/>
  <c r="D21" i="2"/>
  <c r="F21" i="2"/>
  <c r="H21" i="2"/>
  <c r="J21" i="2"/>
  <c r="D39" i="2"/>
  <c r="F39" i="2"/>
  <c r="H39" i="2"/>
  <c r="J39" i="2"/>
  <c r="E11" i="2"/>
  <c r="E7" i="2" s="1"/>
  <c r="H11" i="2"/>
  <c r="J11" i="2"/>
  <c r="D11" i="2"/>
  <c r="F11" i="2"/>
  <c r="I11" i="2"/>
  <c r="K11" i="2"/>
  <c r="K5" i="2" l="1"/>
  <c r="B19" i="2"/>
  <c r="D5" i="2"/>
  <c r="E5" i="2"/>
  <c r="F5" i="2"/>
  <c r="G5" i="2"/>
  <c r="H5" i="2"/>
  <c r="I5" i="2"/>
  <c r="J5" i="2"/>
  <c r="C5" i="2"/>
  <c r="J44" i="1"/>
  <c r="S26" i="1"/>
  <c r="V31" i="1"/>
  <c r="W31" i="1"/>
  <c r="AG31" i="1" s="1"/>
  <c r="X31" i="1"/>
  <c r="Y31" i="1"/>
  <c r="Z31" i="1"/>
  <c r="AJ31" i="1" s="1"/>
  <c r="AA31" i="1"/>
  <c r="AB31" i="1"/>
  <c r="AC31" i="1"/>
  <c r="U31" i="1"/>
  <c r="AE31" i="1" s="1"/>
  <c r="J33" i="1"/>
  <c r="K33" i="1"/>
  <c r="D7" i="2" s="1"/>
  <c r="L33" i="1"/>
  <c r="W33" i="1" s="1"/>
  <c r="AG33" i="1" s="1"/>
  <c r="M33" i="1"/>
  <c r="N33" i="1"/>
  <c r="Y33" i="1" s="1"/>
  <c r="O33" i="1"/>
  <c r="Z33" i="1" s="1"/>
  <c r="AJ33" i="1" s="1"/>
  <c r="P33" i="1"/>
  <c r="AA33" i="1" s="1"/>
  <c r="Q33" i="1"/>
  <c r="AB33" i="1" s="1"/>
  <c r="R33" i="1"/>
  <c r="J34" i="1"/>
  <c r="K34" i="1"/>
  <c r="L34" i="1"/>
  <c r="W34" i="1" s="1"/>
  <c r="AG34" i="1" s="1"/>
  <c r="M34" i="1"/>
  <c r="N34" i="1"/>
  <c r="O34" i="1"/>
  <c r="Z34" i="1" s="1"/>
  <c r="AJ34" i="1" s="1"/>
  <c r="P34" i="1"/>
  <c r="Q34" i="1"/>
  <c r="AB34" i="1" s="1"/>
  <c r="R34" i="1"/>
  <c r="J35" i="1"/>
  <c r="U35" i="1" s="1"/>
  <c r="AE35" i="1" s="1"/>
  <c r="K35" i="1"/>
  <c r="L35" i="1"/>
  <c r="W35" i="1" s="1"/>
  <c r="AG35" i="1" s="1"/>
  <c r="M35" i="1"/>
  <c r="N35" i="1"/>
  <c r="Y35" i="1" s="1"/>
  <c r="O35" i="1"/>
  <c r="Z35" i="1" s="1"/>
  <c r="AJ35" i="1" s="1"/>
  <c r="P35" i="1"/>
  <c r="AA35" i="1" s="1"/>
  <c r="Q35" i="1"/>
  <c r="AB35" i="1" s="1"/>
  <c r="R35" i="1"/>
  <c r="J36" i="1"/>
  <c r="K36" i="1"/>
  <c r="D34" i="2" s="1"/>
  <c r="L36" i="1"/>
  <c r="W36" i="1" s="1"/>
  <c r="AG36" i="1" s="1"/>
  <c r="M36" i="1"/>
  <c r="N36" i="1"/>
  <c r="Y36" i="1" s="1"/>
  <c r="O36" i="1"/>
  <c r="Z36" i="1" s="1"/>
  <c r="AJ36" i="1" s="1"/>
  <c r="P36" i="1"/>
  <c r="AA36" i="1" s="1"/>
  <c r="Q36" i="1"/>
  <c r="AB36" i="1" s="1"/>
  <c r="R36" i="1"/>
  <c r="J37" i="1"/>
  <c r="K37" i="1"/>
  <c r="L37" i="1"/>
  <c r="M37" i="1"/>
  <c r="N37" i="1"/>
  <c r="O37" i="1"/>
  <c r="Z37" i="1" s="1"/>
  <c r="AJ37" i="1" s="1"/>
  <c r="P37" i="1"/>
  <c r="AA37" i="1" s="1"/>
  <c r="Q37" i="1"/>
  <c r="AB37" i="1" s="1"/>
  <c r="R37" i="1"/>
  <c r="J38" i="1"/>
  <c r="K38" i="1"/>
  <c r="L38" i="1"/>
  <c r="W38" i="1" s="1"/>
  <c r="AG38" i="1" s="1"/>
  <c r="M38" i="1"/>
  <c r="N38" i="1"/>
  <c r="Y38" i="1" s="1"/>
  <c r="O38" i="1"/>
  <c r="Z38" i="1" s="1"/>
  <c r="AJ38" i="1" s="1"/>
  <c r="P38" i="1"/>
  <c r="AA38" i="1" s="1"/>
  <c r="Q38" i="1"/>
  <c r="AB38" i="1" s="1"/>
  <c r="R38" i="1"/>
  <c r="J39" i="1"/>
  <c r="U39" i="1" s="1"/>
  <c r="AE39" i="1" s="1"/>
  <c r="K39" i="1"/>
  <c r="L39" i="1"/>
  <c r="W39" i="1" s="1"/>
  <c r="AG39" i="1" s="1"/>
  <c r="M39" i="1"/>
  <c r="N39" i="1"/>
  <c r="Y39" i="1" s="1"/>
  <c r="O39" i="1"/>
  <c r="P39" i="1"/>
  <c r="AA39" i="1" s="1"/>
  <c r="Q39" i="1"/>
  <c r="R39" i="1"/>
  <c r="J40" i="1"/>
  <c r="U40" i="1" s="1"/>
  <c r="AE40" i="1" s="1"/>
  <c r="K40" i="1"/>
  <c r="L40" i="1"/>
  <c r="W40" i="1" s="1"/>
  <c r="AG40" i="1" s="1"/>
  <c r="M40" i="1"/>
  <c r="N40" i="1"/>
  <c r="Y40" i="1" s="1"/>
  <c r="O40" i="1"/>
  <c r="Z40" i="1" s="1"/>
  <c r="AJ40" i="1" s="1"/>
  <c r="P40" i="1"/>
  <c r="AA40" i="1" s="1"/>
  <c r="Q40" i="1"/>
  <c r="AB40" i="1" s="1"/>
  <c r="R40" i="1"/>
  <c r="J41" i="1"/>
  <c r="U41" i="1" s="1"/>
  <c r="AE41" i="1" s="1"/>
  <c r="K41" i="1"/>
  <c r="D25" i="2" s="1"/>
  <c r="L41" i="1"/>
  <c r="W41" i="1" s="1"/>
  <c r="AG41" i="1" s="1"/>
  <c r="M41" i="1"/>
  <c r="N41" i="1"/>
  <c r="Y41" i="1" s="1"/>
  <c r="O41" i="1"/>
  <c r="Z41" i="1" s="1"/>
  <c r="AJ41" i="1" s="1"/>
  <c r="P41" i="1"/>
  <c r="AA41" i="1" s="1"/>
  <c r="Q41" i="1"/>
  <c r="AB41" i="1" s="1"/>
  <c r="R41" i="1"/>
  <c r="K32" i="1"/>
  <c r="L32" i="1"/>
  <c r="M32" i="1"/>
  <c r="N32" i="1"/>
  <c r="O32" i="1"/>
  <c r="Z32" i="1" s="1"/>
  <c r="AJ32" i="1" s="1"/>
  <c r="P32" i="1"/>
  <c r="Q32" i="1"/>
  <c r="AB32" i="1" s="1"/>
  <c r="R32" i="1"/>
  <c r="AM47" i="1" s="1"/>
  <c r="J32" i="1"/>
  <c r="L3" i="2"/>
  <c r="L4" i="2"/>
  <c r="L2" i="2"/>
  <c r="U38" i="1" l="1"/>
  <c r="C34" i="2"/>
  <c r="U36" i="1"/>
  <c r="C25" i="2"/>
  <c r="U37" i="1"/>
  <c r="C16" i="2"/>
  <c r="U33" i="1"/>
  <c r="C7" i="2"/>
  <c r="AK48" i="1"/>
  <c r="AA32" i="1"/>
  <c r="Y54" i="1"/>
  <c r="Y32" i="1"/>
  <c r="AG48" i="1"/>
  <c r="W32" i="1"/>
  <c r="AG32" i="1" s="1"/>
  <c r="Y37" i="1"/>
  <c r="W37" i="1"/>
  <c r="AG37" i="1" s="1"/>
  <c r="U46" i="1"/>
  <c r="U32" i="1"/>
  <c r="AE32" i="1" s="1"/>
  <c r="AB39" i="1"/>
  <c r="Z39" i="1"/>
  <c r="AJ39" i="1" s="1"/>
  <c r="AA34" i="1"/>
  <c r="Y34" i="1"/>
  <c r="U34" i="1"/>
  <c r="AE34" i="1" s="1"/>
  <c r="B10" i="2"/>
  <c r="B28" i="2"/>
  <c r="B37" i="2"/>
  <c r="AI44" i="1"/>
  <c r="AE45" i="1"/>
  <c r="AM46" i="1"/>
  <c r="AI48" i="1"/>
  <c r="AC49" i="1"/>
  <c r="AC51" i="1"/>
  <c r="AC53" i="1"/>
  <c r="AK43" i="1"/>
  <c r="AM44" i="1"/>
  <c r="AK45" i="1"/>
  <c r="AI46" i="1"/>
  <c r="AK47" i="1"/>
  <c r="AM48" i="1"/>
  <c r="AC50" i="1"/>
  <c r="AC52" i="1"/>
  <c r="AC54" i="1"/>
  <c r="AE54" i="1"/>
  <c r="AE53" i="1"/>
  <c r="AE52" i="1"/>
  <c r="AE51" i="1"/>
  <c r="AE50" i="1"/>
  <c r="AE49" i="1"/>
  <c r="U49" i="1"/>
  <c r="AE48" i="1"/>
  <c r="U47" i="1"/>
  <c r="AE46" i="1"/>
  <c r="U45" i="1"/>
  <c r="AE44" i="1"/>
  <c r="U43" i="1"/>
  <c r="AE43" i="1"/>
  <c r="U44" i="1"/>
  <c r="AE47" i="1"/>
  <c r="U48" i="1"/>
  <c r="U50" i="1"/>
  <c r="U51" i="1"/>
  <c r="U52" i="1"/>
  <c r="U53" i="1"/>
  <c r="U54" i="1"/>
  <c r="AI43" i="1"/>
  <c r="AM43" i="1"/>
  <c r="AK44" i="1"/>
  <c r="AI45" i="1"/>
  <c r="AM45" i="1"/>
  <c r="AK46" i="1"/>
  <c r="AI47" i="1"/>
  <c r="Y50" i="1"/>
  <c r="Y51" i="1"/>
  <c r="Y52" i="1"/>
  <c r="Y53" i="1"/>
  <c r="AG43" i="1"/>
  <c r="AG44" i="1"/>
  <c r="AG45" i="1"/>
  <c r="AG46" i="1"/>
  <c r="AG47" i="1"/>
  <c r="AB54" i="1"/>
  <c r="AB53" i="1"/>
  <c r="AB52" i="1"/>
  <c r="AB51" i="1"/>
  <c r="AB50" i="1"/>
  <c r="AB49" i="1"/>
  <c r="Z54" i="1"/>
  <c r="Z53" i="1"/>
  <c r="Z52" i="1"/>
  <c r="Z51" i="1"/>
  <c r="Z50" i="1"/>
  <c r="X54" i="1"/>
  <c r="X53" i="1"/>
  <c r="X52" i="1"/>
  <c r="X51" i="1"/>
  <c r="X50" i="1"/>
  <c r="V54" i="1"/>
  <c r="V53" i="1"/>
  <c r="V52" i="1"/>
  <c r="V51" i="1"/>
  <c r="V50" i="1"/>
  <c r="V43" i="1"/>
  <c r="X43" i="1"/>
  <c r="Z43" i="1"/>
  <c r="AB43" i="1"/>
  <c r="V44" i="1"/>
  <c r="X44" i="1"/>
  <c r="Z44" i="1"/>
  <c r="AB44" i="1"/>
  <c r="V45" i="1"/>
  <c r="X45" i="1"/>
  <c r="Z45" i="1"/>
  <c r="AB45" i="1"/>
  <c r="V46" i="1"/>
  <c r="X46" i="1"/>
  <c r="Z46" i="1"/>
  <c r="AB46" i="1"/>
  <c r="V47" i="1"/>
  <c r="X47" i="1"/>
  <c r="Z47" i="1"/>
  <c r="AB47" i="1"/>
  <c r="V48" i="1"/>
  <c r="X48" i="1"/>
  <c r="Z48" i="1"/>
  <c r="AB48" i="1"/>
  <c r="V49" i="1"/>
  <c r="X49" i="1"/>
  <c r="Z49" i="1"/>
  <c r="AF49" i="1"/>
  <c r="AJ49" i="1"/>
  <c r="AF50" i="1"/>
  <c r="AJ50" i="1"/>
  <c r="AF51" i="1"/>
  <c r="AJ51" i="1"/>
  <c r="AF52" i="1"/>
  <c r="AJ52" i="1"/>
  <c r="AF53" i="1"/>
  <c r="AJ53" i="1"/>
  <c r="AF54" i="1"/>
  <c r="AJ54" i="1"/>
  <c r="AM54" i="1"/>
  <c r="AM53" i="1"/>
  <c r="AM52" i="1"/>
  <c r="AM51" i="1"/>
  <c r="AM50" i="1"/>
  <c r="AM49" i="1"/>
  <c r="AK54" i="1"/>
  <c r="AK53" i="1"/>
  <c r="AK52" i="1"/>
  <c r="AK51" i="1"/>
  <c r="AK50" i="1"/>
  <c r="AK49" i="1"/>
  <c r="AI54" i="1"/>
  <c r="AI53" i="1"/>
  <c r="AI52" i="1"/>
  <c r="AI51" i="1"/>
  <c r="AI50" i="1"/>
  <c r="AI49" i="1"/>
  <c r="AG54" i="1"/>
  <c r="AG53" i="1"/>
  <c r="AG52" i="1"/>
  <c r="AG51" i="1"/>
  <c r="AG50" i="1"/>
  <c r="AG49" i="1"/>
  <c r="W43" i="1"/>
  <c r="Y43" i="1"/>
  <c r="AA43" i="1"/>
  <c r="AC43" i="1"/>
  <c r="AF43" i="1"/>
  <c r="AH43" i="1"/>
  <c r="AJ43" i="1"/>
  <c r="AL43" i="1"/>
  <c r="W44" i="1"/>
  <c r="Y44" i="1"/>
  <c r="AA44" i="1"/>
  <c r="AC44" i="1"/>
  <c r="AF44" i="1"/>
  <c r="AH44" i="1"/>
  <c r="AJ44" i="1"/>
  <c r="AL44" i="1"/>
  <c r="W45" i="1"/>
  <c r="Y45" i="1"/>
  <c r="AA45" i="1"/>
  <c r="AC45" i="1"/>
  <c r="AF45" i="1"/>
  <c r="AH45" i="1"/>
  <c r="AJ45" i="1"/>
  <c r="AL45" i="1"/>
  <c r="W46" i="1"/>
  <c r="Y46" i="1"/>
  <c r="AA46" i="1"/>
  <c r="AC46" i="1"/>
  <c r="AF46" i="1"/>
  <c r="AH46" i="1"/>
  <c r="AJ46" i="1"/>
  <c r="AL46" i="1"/>
  <c r="W47" i="1"/>
  <c r="Y47" i="1"/>
  <c r="AA47" i="1"/>
  <c r="AC47" i="1"/>
  <c r="AF47" i="1"/>
  <c r="AH47" i="1"/>
  <c r="AJ47" i="1"/>
  <c r="AL47" i="1"/>
  <c r="W48" i="1"/>
  <c r="Y48" i="1"/>
  <c r="AA48" i="1"/>
  <c r="AC48" i="1"/>
  <c r="AF48" i="1"/>
  <c r="AH48" i="1"/>
  <c r="AJ48" i="1"/>
  <c r="AL48" i="1"/>
  <c r="W49" i="1"/>
  <c r="Y49" i="1"/>
  <c r="AA49" i="1"/>
  <c r="AH49" i="1"/>
  <c r="AL49" i="1"/>
  <c r="W50" i="1"/>
  <c r="AA50" i="1"/>
  <c r="AH50" i="1"/>
  <c r="AL50" i="1"/>
  <c r="W51" i="1"/>
  <c r="AA51" i="1"/>
  <c r="AH51" i="1"/>
  <c r="AL51" i="1"/>
  <c r="W52" i="1"/>
  <c r="AA52" i="1"/>
  <c r="AH52" i="1"/>
  <c r="AL52" i="1"/>
  <c r="W53" i="1"/>
  <c r="AA53" i="1"/>
  <c r="AH53" i="1"/>
  <c r="AL53" i="1"/>
  <c r="W54" i="1"/>
  <c r="AA54" i="1"/>
  <c r="AH54" i="1"/>
  <c r="AL54" i="1"/>
  <c r="AE33" i="1" l="1"/>
  <c r="C12" i="2" s="1"/>
  <c r="C11" i="2"/>
  <c r="AE37" i="1"/>
  <c r="C21" i="2" s="1"/>
  <c r="C20" i="2"/>
  <c r="AE36" i="1"/>
  <c r="C30" i="2" s="1"/>
  <c r="C29" i="2"/>
  <c r="AE38" i="1"/>
  <c r="C39" i="2" s="1"/>
  <c r="C38" i="2"/>
  <c r="BF12" i="1"/>
  <c r="BF13" i="1" s="1"/>
  <c r="BE12" i="1"/>
  <c r="BE13" i="1" s="1"/>
  <c r="BD12" i="1"/>
  <c r="BD13" i="1" s="1"/>
  <c r="BC12" i="1"/>
  <c r="BC13" i="1" s="1"/>
  <c r="BB12" i="1"/>
  <c r="BB13" i="1" s="1"/>
  <c r="BA12" i="1"/>
  <c r="BA13" i="1" s="1"/>
  <c r="AZ12" i="1"/>
  <c r="AZ13" i="1" s="1"/>
  <c r="AY12" i="1"/>
  <c r="AY13" i="1" s="1"/>
  <c r="AX12" i="1"/>
  <c r="AX13" i="1" s="1"/>
  <c r="AW12" i="1"/>
  <c r="AW13" i="1" s="1"/>
  <c r="AV12" i="1"/>
  <c r="AV13" i="1" s="1"/>
  <c r="AU12" i="1"/>
  <c r="AU13" i="1" s="1"/>
  <c r="AT12" i="1"/>
  <c r="AT13" i="1" s="1"/>
  <c r="AS12" i="1"/>
  <c r="AS13" i="1" s="1"/>
  <c r="AR12" i="1"/>
  <c r="AR13" i="1" s="1"/>
  <c r="AQ12" i="1"/>
  <c r="AQ13" i="1" s="1"/>
  <c r="AP12" i="1"/>
  <c r="AP13" i="1" s="1"/>
  <c r="AO12" i="1"/>
  <c r="AO13" i="1" s="1"/>
  <c r="AN12" i="1"/>
  <c r="AN13" i="1" s="1"/>
  <c r="AM12" i="1"/>
  <c r="AM13" i="1" s="1"/>
  <c r="AL12" i="1"/>
  <c r="AL13" i="1" s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</calcChain>
</file>

<file path=xl/comments1.xml><?xml version="1.0" encoding="utf-8"?>
<comments xmlns="http://schemas.openxmlformats.org/spreadsheetml/2006/main">
  <authors>
    <author>utente</author>
  </authors>
  <commentList>
    <comment ref="I29" authorId="0" shapeId="0">
      <text>
        <r>
          <rPr>
            <sz val="10"/>
            <color indexed="81"/>
            <rFont val="Tahoma"/>
            <family val="2"/>
          </rPr>
          <t>Lunghezza del secondo braccio del dog leg.
Nella riga sotto inserire  la lettera  D  per dog leg.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56" authorId="0" shapeId="0">
      <text>
        <r>
          <rPr>
            <sz val="12"/>
            <color indexed="81"/>
            <rFont val="Tahoma"/>
            <family val="2"/>
          </rPr>
          <t xml:space="preserve">Lunghezza buca non puà superare:
PAR 3 = ferro 5
PAR 4 = bastone più lungo in sacca + ferro 5
PAR 4 = bastone più lungo in sacca + bastone più    
               lungo in sacca +  ferro 7  
             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utente</author>
  </authors>
  <commentList>
    <comment ref="B3" authorId="0" shapeId="0">
      <text>
        <r>
          <rPr>
            <sz val="12"/>
            <color indexed="81"/>
            <rFont val="Tahoma"/>
            <family val="2"/>
          </rPr>
          <t>Automatico in base al par della buca.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" authorId="0" shapeId="0">
      <text>
        <r>
          <rPr>
            <sz val="12"/>
            <color indexed="81"/>
            <rFont val="Tahoma"/>
            <family val="2"/>
          </rPr>
          <t>Inserire nella cella C4 l'ora di partenza del guppo usando i 'due punti' tra ora e minuti.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<sst xmlns="http://schemas.openxmlformats.org/spreadsheetml/2006/main" count="124" uniqueCount="78">
  <si>
    <t>PAR</t>
  </si>
  <si>
    <t>drive 1° GPS spot</t>
  </si>
  <si>
    <t>PAR 5    2° GPS spot</t>
  </si>
  <si>
    <t>D</t>
  </si>
  <si>
    <t>6 i</t>
  </si>
  <si>
    <t>3W</t>
  </si>
  <si>
    <t>Prof</t>
  </si>
  <si>
    <t>CLUB'S     DISTANCES</t>
  </si>
  <si>
    <t>5W</t>
  </si>
  <si>
    <t>Scratch</t>
  </si>
  <si>
    <t>Golfers</t>
  </si>
  <si>
    <t>Driver</t>
  </si>
  <si>
    <t>driver</t>
  </si>
  <si>
    <t>4 H</t>
  </si>
  <si>
    <t>30 meters fod all distance</t>
  </si>
  <si>
    <t>3 wood/hybrid15</t>
  </si>
  <si>
    <t>3 wood</t>
  </si>
  <si>
    <t>5 wood</t>
  </si>
  <si>
    <t xml:space="preserve"> </t>
  </si>
  <si>
    <t>5 i</t>
  </si>
  <si>
    <t>Hyb 4</t>
  </si>
  <si>
    <t>4 hybrid</t>
  </si>
  <si>
    <t>±2</t>
  </si>
  <si>
    <t>5 iron</t>
  </si>
  <si>
    <t>6 iron</t>
  </si>
  <si>
    <t>7 iron</t>
  </si>
  <si>
    <t>8 iron</t>
  </si>
  <si>
    <t>9 iron</t>
  </si>
  <si>
    <t>P iron</t>
  </si>
  <si>
    <t>G iron</t>
  </si>
  <si>
    <t>S iron</t>
  </si>
  <si>
    <t>Sand iron</t>
  </si>
  <si>
    <t>L iron</t>
  </si>
  <si>
    <t>Lob iron</t>
  </si>
  <si>
    <t>chip</t>
  </si>
  <si>
    <r>
      <rPr>
        <sz val="12"/>
        <color theme="1"/>
        <rFont val="Calibri"/>
        <family val="2"/>
      </rPr>
      <t>±</t>
    </r>
    <r>
      <rPr>
        <sz val="12"/>
        <color theme="1"/>
        <rFont val="Calibri"/>
        <family val="2"/>
        <scheme val="minor"/>
      </rPr>
      <t xml:space="preserve"> 5</t>
    </r>
  </si>
  <si>
    <t>allotted play times</t>
  </si>
  <si>
    <t>tot</t>
  </si>
  <si>
    <t>convalida dati</t>
  </si>
  <si>
    <t>HOLE start time</t>
  </si>
  <si>
    <t>play time - sec.</t>
  </si>
  <si>
    <t>BUCA</t>
  </si>
  <si>
    <t>Tee GPS</t>
  </si>
  <si>
    <t>F.D. clearance</t>
  </si>
  <si>
    <t>D &amp; 1° spot</t>
  </si>
  <si>
    <t>Approach club/dist</t>
  </si>
  <si>
    <t>N. di putt</t>
  </si>
  <si>
    <t>Massimo Gessi</t>
  </si>
  <si>
    <t>Tizio Tiziani</t>
  </si>
  <si>
    <t>Caio Caianni</t>
  </si>
  <si>
    <t>Sempronio Sempiterni</t>
  </si>
  <si>
    <t>EGA hcp attuale</t>
  </si>
  <si>
    <t xml:space="preserve">DRIVE = DISTANZA DEL TUO BASTONE PIU' LUNGO IN SACCA </t>
  </si>
  <si>
    <t>&lt; 120</t>
  </si>
  <si>
    <t>-</t>
  </si>
  <si>
    <t>54-37</t>
  </si>
  <si>
    <t>36-30</t>
  </si>
  <si>
    <t>29-24</t>
  </si>
  <si>
    <t>23-18</t>
  </si>
  <si>
    <t>17-12</t>
  </si>
  <si>
    <t>11 - 6</t>
  </si>
  <si>
    <t>&lt; 6</t>
  </si>
  <si>
    <t>la misura inferiore più vicina alla tua distanza</t>
  </si>
  <si>
    <t>par  3</t>
  </si>
  <si>
    <t>par  5</t>
  </si>
  <si>
    <t>par  4</t>
  </si>
  <si>
    <t>lunghezza MAX  per PAR</t>
  </si>
  <si>
    <t>DRIVE</t>
  </si>
  <si>
    <t xml:space="preserve"> metri</t>
  </si>
  <si>
    <t>buche</t>
  </si>
  <si>
    <t>tempi di gioco &gt;</t>
  </si>
  <si>
    <t>DOG LEG</t>
  </si>
  <si>
    <t>TEE GPS dog-leg</t>
  </si>
  <si>
    <t>2° leg</t>
  </si>
  <si>
    <t/>
  </si>
  <si>
    <t>6f</t>
  </si>
  <si>
    <r>
      <t>TEE TOMORROW GOLF</t>
    </r>
    <r>
      <rPr>
        <vertAlign val="superscript"/>
        <sz val="14"/>
        <color theme="1"/>
        <rFont val="Calibri"/>
        <family val="2"/>
      </rPr>
      <t>©</t>
    </r>
    <r>
      <rPr>
        <sz val="14"/>
        <color theme="1"/>
        <rFont val="Calibri"/>
        <family val="2"/>
        <scheme val="minor"/>
      </rPr>
      <t xml:space="preserve">  SUGGERITI AL PRIMO TENTATIVO</t>
    </r>
  </si>
  <si>
    <t>TEE GPS   SUGGERITI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</si>
</sst>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h:mm;@"/>
    <numFmt numFmtId="166" formatCode="[$-F400]h:mm:ss\ AM/PM"/>
  </numFmts>
  <fonts count="4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10"/>
      <color rgb="FF3366FF"/>
      <name val="Calibri"/>
      <family val="2"/>
    </font>
    <font>
      <sz val="10"/>
      <color rgb="FF0066FF"/>
      <name val="Calibri"/>
      <family val="2"/>
    </font>
    <font>
      <sz val="9"/>
      <color rgb="FF0066FF"/>
      <name val="Calibri"/>
      <family val="2"/>
    </font>
    <font>
      <b/>
      <sz val="12"/>
      <color theme="1"/>
      <name val="Calibri"/>
      <family val="2"/>
    </font>
    <font>
      <b/>
      <sz val="12"/>
      <color rgb="FF3366FF"/>
      <name val="Calibri"/>
      <family val="2"/>
    </font>
    <font>
      <sz val="14"/>
      <color theme="1"/>
      <name val="Calibri"/>
      <family val="2"/>
    </font>
    <font>
      <b/>
      <sz val="10"/>
      <color theme="1"/>
      <name val="Calibri"/>
      <family val="2"/>
    </font>
    <font>
      <sz val="12"/>
      <color rgb="FF0066FF"/>
      <name val="Calibri"/>
      <family val="2"/>
    </font>
    <font>
      <b/>
      <sz val="14"/>
      <color theme="1"/>
      <name val="Calibri"/>
      <family val="2"/>
    </font>
    <font>
      <b/>
      <sz val="12"/>
      <color rgb="FF3333FF"/>
      <name val="Calibri"/>
      <family val="2"/>
    </font>
    <font>
      <sz val="12"/>
      <color rgb="FF3333FF"/>
      <name val="Calibri"/>
      <family val="2"/>
    </font>
    <font>
      <sz val="16"/>
      <color theme="1"/>
      <name val="Calibri"/>
      <family val="2"/>
    </font>
    <font>
      <b/>
      <sz val="11"/>
      <color theme="1"/>
      <name val="Calibri"/>
      <family val="2"/>
    </font>
    <font>
      <sz val="12"/>
      <color theme="9" tint="-0.499984740745262"/>
      <name val="Calibri"/>
      <family val="2"/>
    </font>
    <font>
      <b/>
      <sz val="12"/>
      <color rgb="FFFF0000"/>
      <name val="Calibri"/>
      <family val="2"/>
    </font>
    <font>
      <b/>
      <sz val="12"/>
      <color theme="9" tint="-0.499984740745262"/>
      <name val="Calibri"/>
      <family val="2"/>
    </font>
    <font>
      <b/>
      <sz val="12"/>
      <color theme="9" tint="-0.249977111117893"/>
      <name val="Calibri"/>
      <family val="2"/>
    </font>
    <font>
      <b/>
      <sz val="12"/>
      <color rgb="FF0066FF"/>
      <name val="Calibri"/>
      <family val="2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4"/>
      <color rgb="FF3366FF"/>
      <name val="Calibri"/>
      <family val="2"/>
    </font>
    <font>
      <sz val="14"/>
      <color rgb="FF0066FF"/>
      <name val="Calibri"/>
      <family val="2"/>
    </font>
    <font>
      <sz val="14"/>
      <color theme="1"/>
      <name val="Calibri"/>
      <family val="2"/>
      <scheme val="minor"/>
    </font>
    <font>
      <b/>
      <sz val="14"/>
      <color rgb="FF3333FF"/>
      <name val="Calibri"/>
      <family val="2"/>
    </font>
    <font>
      <sz val="12"/>
      <color theme="1"/>
      <name val="Calibri"/>
      <family val="2"/>
    </font>
    <font>
      <sz val="12"/>
      <color rgb="FF3366FF"/>
      <name val="Calibri"/>
      <family val="2"/>
    </font>
    <font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</font>
    <font>
      <b/>
      <i/>
      <sz val="12"/>
      <color rgb="FF0066FF"/>
      <name val="Calibri"/>
      <family val="2"/>
    </font>
    <font>
      <b/>
      <i/>
      <sz val="12"/>
      <color theme="1"/>
      <name val="Calibri"/>
      <family val="2"/>
    </font>
    <font>
      <sz val="8"/>
      <color rgb="FFDDDDDD"/>
      <name val="Calibri"/>
      <family val="2"/>
    </font>
    <font>
      <sz val="8"/>
      <color theme="1"/>
      <name val="Calibri"/>
      <family val="2"/>
    </font>
    <font>
      <sz val="18"/>
      <color theme="1"/>
      <name val="Calibri"/>
      <family val="2"/>
    </font>
    <font>
      <vertAlign val="superscript"/>
      <sz val="14"/>
      <color theme="1"/>
      <name val="Calibri"/>
      <family val="2"/>
    </font>
    <font>
      <b/>
      <sz val="9"/>
      <color theme="1"/>
      <name val="Calibri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2"/>
      <color indexed="81"/>
      <name val="Tahoma"/>
      <family val="2"/>
    </font>
    <font>
      <sz val="11"/>
      <color rgb="FF0066FF"/>
      <name val="Calibri"/>
      <family val="2"/>
    </font>
    <font>
      <sz val="12"/>
      <color theme="9" tint="-0.249977111117893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8"/>
      <color theme="1"/>
      <name val="Calibri"/>
      <family val="2"/>
    </font>
    <font>
      <sz val="12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66FF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rgb="FFFF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rgb="FF3333FF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3333FF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dotted">
        <color indexed="64"/>
      </left>
      <right style="dotted">
        <color auto="1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2" fillId="0" borderId="0" xfId="0" applyFont="1" applyAlignment="1" applyProtection="1">
      <alignment horizontal="center" vertical="center" shrinkToFit="1"/>
    </xf>
    <xf numFmtId="0" fontId="3" fillId="0" borderId="0" xfId="0" applyFont="1" applyAlignment="1" applyProtection="1">
      <alignment horizontal="center" vertical="center" shrinkToFit="1"/>
    </xf>
    <xf numFmtId="1" fontId="1" fillId="0" borderId="0" xfId="0" applyNumberFormat="1" applyFont="1" applyAlignment="1" applyProtection="1">
      <alignment horizontal="center" vertical="center" shrinkToFit="1"/>
    </xf>
    <xf numFmtId="0" fontId="6" fillId="0" borderId="0" xfId="0" applyFont="1" applyAlignment="1" applyProtection="1">
      <alignment horizontal="center" vertical="center" shrinkToFit="1"/>
    </xf>
    <xf numFmtId="2" fontId="2" fillId="0" borderId="0" xfId="0" applyNumberFormat="1" applyFont="1" applyAlignment="1" applyProtection="1">
      <alignment horizontal="center" vertical="center"/>
    </xf>
    <xf numFmtId="2" fontId="2" fillId="0" borderId="0" xfId="0" applyNumberFormat="1" applyFont="1" applyAlignment="1" applyProtection="1">
      <alignment horizontal="center" vertical="center" shrinkToFit="1"/>
    </xf>
    <xf numFmtId="1" fontId="0" fillId="0" borderId="0" xfId="0" applyNumberFormat="1" applyFont="1" applyFill="1" applyAlignment="1" applyProtection="1">
      <alignment horizontal="center" vertical="center" shrinkToFit="1"/>
    </xf>
    <xf numFmtId="1" fontId="0" fillId="0" borderId="0" xfId="0" applyNumberFormat="1" applyFont="1" applyAlignment="1" applyProtection="1">
      <alignment horizontal="center" vertical="center" shrinkToFit="1"/>
    </xf>
    <xf numFmtId="1" fontId="4" fillId="0" borderId="0" xfId="0" applyNumberFormat="1" applyFont="1" applyFill="1" applyAlignment="1" applyProtection="1">
      <alignment horizontal="center" vertical="center" shrinkToFit="1"/>
    </xf>
    <xf numFmtId="0" fontId="0" fillId="0" borderId="0" xfId="0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16" fillId="0" borderId="10" xfId="0" applyFont="1" applyFill="1" applyBorder="1" applyAlignment="1" applyProtection="1">
      <alignment horizontal="center" vertical="center"/>
    </xf>
    <xf numFmtId="0" fontId="10" fillId="0" borderId="16" xfId="0" applyFont="1" applyFill="1" applyBorder="1" applyAlignment="1" applyProtection="1">
      <alignment horizontal="center" vertical="center"/>
    </xf>
    <xf numFmtId="1" fontId="18" fillId="0" borderId="17" xfId="0" applyNumberFormat="1" applyFont="1" applyFill="1" applyBorder="1" applyAlignment="1" applyProtection="1">
      <alignment horizontal="center" vertical="center"/>
    </xf>
    <xf numFmtId="1" fontId="19" fillId="0" borderId="18" xfId="0" applyNumberFormat="1" applyFont="1" applyFill="1" applyBorder="1" applyAlignment="1" applyProtection="1">
      <alignment horizontal="center" vertical="center"/>
    </xf>
    <xf numFmtId="1" fontId="19" fillId="0" borderId="19" xfId="0" applyNumberFormat="1" applyFont="1" applyFill="1" applyBorder="1" applyAlignment="1" applyProtection="1">
      <alignment horizontal="center" vertical="center"/>
    </xf>
    <xf numFmtId="1" fontId="19" fillId="0" borderId="20" xfId="0" applyNumberFormat="1" applyFont="1" applyFill="1" applyBorder="1" applyAlignment="1" applyProtection="1">
      <alignment horizontal="center" vertical="center"/>
    </xf>
    <xf numFmtId="1" fontId="6" fillId="0" borderId="19" xfId="0" applyNumberFormat="1" applyFont="1" applyFill="1" applyBorder="1" applyAlignment="1" applyProtection="1">
      <alignment horizontal="center" vertical="center"/>
    </xf>
    <xf numFmtId="1" fontId="20" fillId="0" borderId="19" xfId="0" applyNumberFormat="1" applyFont="1" applyFill="1" applyBorder="1" applyAlignment="1" applyProtection="1">
      <alignment horizontal="center" vertical="center"/>
    </xf>
    <xf numFmtId="1" fontId="20" fillId="0" borderId="21" xfId="0" applyNumberFormat="1" applyFont="1" applyFill="1" applyBorder="1" applyAlignment="1" applyProtection="1">
      <alignment horizontal="center" vertical="center"/>
    </xf>
    <xf numFmtId="1" fontId="12" fillId="0" borderId="19" xfId="0" applyNumberFormat="1" applyFont="1" applyFill="1" applyBorder="1" applyAlignment="1" applyProtection="1">
      <alignment horizontal="center" vertical="center"/>
    </xf>
    <xf numFmtId="1" fontId="6" fillId="0" borderId="22" xfId="0" applyNumberFormat="1" applyFont="1" applyFill="1" applyBorder="1" applyAlignment="1" applyProtection="1">
      <alignment horizontal="center" vertical="center"/>
    </xf>
    <xf numFmtId="1" fontId="16" fillId="0" borderId="7" xfId="0" applyNumberFormat="1" applyFont="1" applyFill="1" applyBorder="1" applyAlignment="1" applyProtection="1">
      <alignment horizontal="center" vertical="center"/>
    </xf>
    <xf numFmtId="1" fontId="19" fillId="0" borderId="24" xfId="0" applyNumberFormat="1" applyFont="1" applyFill="1" applyBorder="1" applyAlignment="1" applyProtection="1">
      <alignment horizontal="center" vertical="center"/>
    </xf>
    <xf numFmtId="1" fontId="19" fillId="0" borderId="0" xfId="0" applyNumberFormat="1" applyFont="1" applyFill="1" applyBorder="1" applyAlignment="1" applyProtection="1">
      <alignment horizontal="center" vertical="center"/>
    </xf>
    <xf numFmtId="1" fontId="19" fillId="0" borderId="25" xfId="0" applyNumberFormat="1" applyFont="1" applyFill="1" applyBorder="1" applyAlignment="1" applyProtection="1">
      <alignment horizontal="center" vertical="center"/>
    </xf>
    <xf numFmtId="1" fontId="10" fillId="0" borderId="0" xfId="0" applyNumberFormat="1" applyFont="1" applyFill="1" applyBorder="1" applyAlignment="1" applyProtection="1">
      <alignment horizontal="center" vertical="center"/>
    </xf>
    <xf numFmtId="1" fontId="10" fillId="0" borderId="26" xfId="0" applyNumberFormat="1" applyFont="1" applyFill="1" applyBorder="1" applyAlignment="1" applyProtection="1">
      <alignment horizontal="center" vertical="center"/>
    </xf>
    <xf numFmtId="1" fontId="13" fillId="0" borderId="0" xfId="0" applyNumberFormat="1" applyFont="1" applyFill="1" applyBorder="1" applyAlignment="1" applyProtection="1">
      <alignment horizontal="center" vertical="center"/>
    </xf>
    <xf numFmtId="1" fontId="19" fillId="0" borderId="24" xfId="0" applyNumberFormat="1" applyFont="1" applyBorder="1" applyAlignment="1" applyProtection="1">
      <alignment horizontal="center" vertical="center"/>
    </xf>
    <xf numFmtId="1" fontId="10" fillId="0" borderId="0" xfId="0" applyNumberFormat="1" applyFont="1" applyBorder="1" applyAlignment="1" applyProtection="1">
      <alignment horizontal="center" vertical="center"/>
    </xf>
    <xf numFmtId="1" fontId="10" fillId="0" borderId="26" xfId="0" applyNumberFormat="1" applyFont="1" applyBorder="1" applyAlignment="1" applyProtection="1">
      <alignment horizontal="center" vertical="center"/>
    </xf>
    <xf numFmtId="1" fontId="13" fillId="0" borderId="0" xfId="0" applyNumberFormat="1" applyFont="1" applyBorder="1" applyAlignment="1" applyProtection="1">
      <alignment horizontal="center" vertical="center"/>
    </xf>
    <xf numFmtId="1" fontId="18" fillId="0" borderId="7" xfId="0" applyNumberFormat="1" applyFont="1" applyFill="1" applyBorder="1" applyAlignment="1" applyProtection="1">
      <alignment horizontal="center" vertical="center"/>
    </xf>
    <xf numFmtId="1" fontId="20" fillId="0" borderId="0" xfId="0" applyNumberFormat="1" applyFont="1" applyBorder="1" applyAlignment="1" applyProtection="1">
      <alignment horizontal="center" vertical="center"/>
    </xf>
    <xf numFmtId="1" fontId="12" fillId="0" borderId="0" xfId="0" applyNumberFormat="1" applyFont="1" applyBorder="1" applyAlignment="1" applyProtection="1">
      <alignment horizontal="center" vertical="center"/>
    </xf>
    <xf numFmtId="1" fontId="21" fillId="0" borderId="0" xfId="0" applyNumberFormat="1" applyFont="1" applyAlignment="1" applyProtection="1">
      <alignment horizontal="center" vertical="center" shrinkToFit="1"/>
    </xf>
    <xf numFmtId="1" fontId="6" fillId="0" borderId="7" xfId="0" applyNumberFormat="1" applyFont="1" applyBorder="1" applyAlignment="1" applyProtection="1">
      <alignment horizontal="center" vertical="center" shrinkToFit="1"/>
    </xf>
    <xf numFmtId="1" fontId="6" fillId="0" borderId="4" xfId="0" applyNumberFormat="1" applyFont="1" applyBorder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 shrinkToFit="1"/>
    </xf>
    <xf numFmtId="164" fontId="24" fillId="0" borderId="0" xfId="0" applyNumberFormat="1" applyFont="1" applyAlignment="1" applyProtection="1">
      <alignment horizontal="center" vertical="center" shrinkToFit="1"/>
    </xf>
    <xf numFmtId="164" fontId="8" fillId="0" borderId="0" xfId="0" applyNumberFormat="1" applyFont="1" applyAlignment="1" applyProtection="1">
      <alignment horizontal="center" vertical="center" shrinkToFit="1"/>
    </xf>
    <xf numFmtId="1" fontId="8" fillId="0" borderId="0" xfId="0" applyNumberFormat="1" applyFont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 shrinkToFit="1"/>
    </xf>
    <xf numFmtId="0" fontId="11" fillId="0" borderId="0" xfId="0" applyFont="1" applyAlignment="1" applyProtection="1">
      <alignment horizontal="center" vertical="center" shrinkToFit="1"/>
    </xf>
    <xf numFmtId="1" fontId="25" fillId="0" borderId="0" xfId="0" applyNumberFormat="1" applyFont="1" applyAlignment="1" applyProtection="1">
      <alignment horizontal="center" vertical="center" shrinkToFit="1"/>
    </xf>
    <xf numFmtId="164" fontId="8" fillId="0" borderId="0" xfId="0" applyNumberFormat="1" applyFont="1" applyAlignment="1" applyProtection="1">
      <alignment horizontal="center" vertical="center"/>
    </xf>
    <xf numFmtId="0" fontId="25" fillId="0" borderId="0" xfId="0" applyFont="1" applyAlignment="1">
      <alignment horizontal="center" vertical="center"/>
    </xf>
    <xf numFmtId="2" fontId="8" fillId="0" borderId="0" xfId="0" applyNumberFormat="1" applyFont="1" applyAlignment="1" applyProtection="1">
      <alignment horizontal="center" vertical="center"/>
    </xf>
    <xf numFmtId="2" fontId="8" fillId="0" borderId="0" xfId="0" applyNumberFormat="1" applyFont="1" applyAlignment="1" applyProtection="1">
      <alignment horizontal="center" vertical="center" shrinkToFit="1"/>
    </xf>
    <xf numFmtId="0" fontId="8" fillId="0" borderId="0" xfId="0" applyFont="1" applyFill="1" applyAlignment="1" applyProtection="1">
      <alignment horizontal="center" vertical="center" shrinkToFit="1"/>
    </xf>
    <xf numFmtId="1" fontId="25" fillId="0" borderId="0" xfId="0" applyNumberFormat="1" applyFont="1" applyFill="1" applyAlignment="1" applyProtection="1">
      <alignment horizontal="center" vertical="center" shrinkToFit="1"/>
    </xf>
    <xf numFmtId="0" fontId="25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2" fontId="8" fillId="0" borderId="0" xfId="0" applyNumberFormat="1" applyFont="1" applyFill="1" applyAlignment="1" applyProtection="1">
      <alignment horizontal="center" vertical="center"/>
    </xf>
    <xf numFmtId="0" fontId="25" fillId="0" borderId="0" xfId="0" applyFont="1" applyFill="1" applyAlignment="1" applyProtection="1">
      <alignment horizontal="center" vertical="center"/>
    </xf>
    <xf numFmtId="1" fontId="8" fillId="0" borderId="0" xfId="0" applyNumberFormat="1" applyFont="1" applyFill="1" applyAlignment="1" applyProtection="1">
      <alignment horizontal="center" vertical="center" shrinkToFit="1"/>
    </xf>
    <xf numFmtId="0" fontId="25" fillId="0" borderId="0" xfId="0" applyFont="1" applyFill="1" applyAlignment="1" applyProtection="1">
      <alignment horizontal="center" vertical="center" shrinkToFi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shrinkToFit="1"/>
    </xf>
    <xf numFmtId="0" fontId="27" fillId="0" borderId="0" xfId="0" applyFont="1" applyAlignment="1" applyProtection="1">
      <alignment horizontal="center" vertical="center" shrinkToFit="1"/>
    </xf>
    <xf numFmtId="0" fontId="28" fillId="0" borderId="0" xfId="0" applyFont="1" applyAlignment="1" applyProtection="1">
      <alignment horizontal="center" vertical="center" shrinkToFit="1"/>
    </xf>
    <xf numFmtId="0" fontId="10" fillId="0" borderId="0" xfId="0" applyFont="1" applyFill="1" applyAlignment="1" applyProtection="1">
      <alignment horizontal="center" vertical="center" shrinkToFit="1"/>
    </xf>
    <xf numFmtId="0" fontId="10" fillId="0" borderId="0" xfId="0" applyFont="1" applyAlignment="1" applyProtection="1">
      <alignment horizontal="center" vertical="center" shrinkToFit="1"/>
    </xf>
    <xf numFmtId="164" fontId="10" fillId="0" borderId="0" xfId="0" applyNumberFormat="1" applyFont="1" applyAlignment="1" applyProtection="1">
      <alignment horizontal="center" vertical="center" shrinkToFit="1"/>
    </xf>
    <xf numFmtId="164" fontId="27" fillId="0" borderId="0" xfId="0" applyNumberFormat="1" applyFont="1" applyAlignment="1" applyProtection="1">
      <alignment horizontal="center" vertical="center" shrinkToFit="1"/>
    </xf>
    <xf numFmtId="1" fontId="27" fillId="0" borderId="0" xfId="0" applyNumberFormat="1" applyFont="1" applyAlignment="1" applyProtection="1">
      <alignment horizontal="center" vertical="center" shrinkToFit="1"/>
    </xf>
    <xf numFmtId="1" fontId="29" fillId="0" borderId="1" xfId="0" applyNumberFormat="1" applyFont="1" applyBorder="1" applyAlignment="1" applyProtection="1">
      <alignment horizontal="center" vertical="center" shrinkToFit="1"/>
    </xf>
    <xf numFmtId="1" fontId="29" fillId="0" borderId="2" xfId="0" applyNumberFormat="1" applyFont="1" applyBorder="1" applyAlignment="1" applyProtection="1">
      <alignment horizontal="center" vertical="center" shrinkToFit="1"/>
    </xf>
    <xf numFmtId="1" fontId="27" fillId="0" borderId="2" xfId="0" applyNumberFormat="1" applyFont="1" applyBorder="1" applyAlignment="1" applyProtection="1">
      <alignment horizontal="center" vertical="center" shrinkToFit="1"/>
    </xf>
    <xf numFmtId="1" fontId="27" fillId="0" borderId="3" xfId="0" applyNumberFormat="1" applyFont="1" applyBorder="1" applyAlignment="1" applyProtection="1">
      <alignment horizontal="center" vertical="center" shrinkToFit="1"/>
    </xf>
    <xf numFmtId="0" fontId="29" fillId="0" borderId="0" xfId="0" applyFont="1" applyAlignment="1" applyProtection="1">
      <alignment horizontal="center" vertical="center" shrinkToFit="1"/>
    </xf>
    <xf numFmtId="0" fontId="27" fillId="0" borderId="0" xfId="0" applyFont="1" applyAlignment="1" applyProtection="1">
      <alignment horizontal="center" vertical="center"/>
    </xf>
    <xf numFmtId="0" fontId="18" fillId="0" borderId="8" xfId="0" applyFont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shrinkToFit="1"/>
    </xf>
    <xf numFmtId="1" fontId="29" fillId="0" borderId="4" xfId="0" applyNumberFormat="1" applyFont="1" applyBorder="1" applyAlignment="1" applyProtection="1">
      <alignment horizontal="center" vertical="center" shrinkToFit="1"/>
    </xf>
    <xf numFmtId="0" fontId="27" fillId="0" borderId="0" xfId="0" applyFont="1" applyFill="1" applyBorder="1" applyAlignment="1" applyProtection="1">
      <alignment horizontal="center" vertical="center" shrinkToFit="1"/>
    </xf>
    <xf numFmtId="0" fontId="29" fillId="0" borderId="1" xfId="0" applyFont="1" applyBorder="1" applyAlignment="1" applyProtection="1">
      <alignment horizontal="center" vertical="center" shrinkToFit="1"/>
    </xf>
    <xf numFmtId="0" fontId="29" fillId="0" borderId="4" xfId="0" applyFont="1" applyBorder="1" applyAlignment="1" applyProtection="1">
      <alignment horizontal="center" vertical="center" shrinkToFit="1"/>
    </xf>
    <xf numFmtId="1" fontId="29" fillId="0" borderId="0" xfId="0" applyNumberFormat="1" applyFont="1" applyFill="1" applyBorder="1" applyAlignment="1" applyProtection="1">
      <alignment horizontal="center" vertical="center"/>
    </xf>
    <xf numFmtId="1" fontId="29" fillId="0" borderId="27" xfId="0" applyNumberFormat="1" applyFont="1" applyFill="1" applyBorder="1" applyAlignment="1" applyProtection="1">
      <alignment horizontal="center" vertical="center"/>
    </xf>
    <xf numFmtId="1" fontId="29" fillId="0" borderId="0" xfId="0" applyNumberFormat="1" applyFont="1" applyBorder="1" applyAlignment="1" applyProtection="1">
      <alignment horizontal="center" vertical="center"/>
    </xf>
    <xf numFmtId="1" fontId="29" fillId="0" borderId="27" xfId="0" applyNumberFormat="1" applyFont="1" applyBorder="1" applyAlignment="1" applyProtection="1">
      <alignment horizontal="center" vertical="center"/>
    </xf>
    <xf numFmtId="0" fontId="29" fillId="0" borderId="7" xfId="0" applyFont="1" applyBorder="1" applyAlignment="1" applyProtection="1">
      <alignment horizontal="center" vertical="center" shrinkToFit="1"/>
    </xf>
    <xf numFmtId="1" fontId="29" fillId="0" borderId="0" xfId="0" applyNumberFormat="1" applyFont="1" applyAlignment="1" applyProtection="1">
      <alignment horizontal="center" vertical="center" shrinkToFit="1"/>
    </xf>
    <xf numFmtId="0" fontId="6" fillId="0" borderId="0" xfId="0" applyFont="1" applyBorder="1" applyAlignment="1" applyProtection="1">
      <alignment horizontal="center" vertical="center"/>
    </xf>
    <xf numFmtId="0" fontId="30" fillId="0" borderId="28" xfId="0" applyFont="1" applyBorder="1" applyAlignment="1" applyProtection="1">
      <alignment horizontal="center" vertical="center"/>
    </xf>
    <xf numFmtId="0" fontId="30" fillId="0" borderId="29" xfId="0" applyFont="1" applyBorder="1" applyAlignment="1" applyProtection="1">
      <alignment horizontal="center" vertical="center"/>
    </xf>
    <xf numFmtId="0" fontId="31" fillId="0" borderId="29" xfId="0" applyFont="1" applyBorder="1" applyAlignment="1" applyProtection="1">
      <alignment horizontal="center" vertical="center"/>
    </xf>
    <xf numFmtId="0" fontId="32" fillId="0" borderId="3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shrinkToFit="1"/>
    </xf>
    <xf numFmtId="0" fontId="29" fillId="0" borderId="0" xfId="0" applyFont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33" fillId="0" borderId="0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34" fillId="4" borderId="3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shrinkToFit="1"/>
    </xf>
    <xf numFmtId="0" fontId="2" fillId="4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3" fontId="8" fillId="0" borderId="36" xfId="0" applyNumberFormat="1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" fillId="4" borderId="37" xfId="0" applyFont="1" applyFill="1" applyBorder="1" applyAlignment="1">
      <alignment horizontal="center" vertical="center" shrinkToFit="1"/>
    </xf>
    <xf numFmtId="1" fontId="14" fillId="0" borderId="38" xfId="0" applyNumberFormat="1" applyFont="1" applyFill="1" applyBorder="1" applyAlignment="1">
      <alignment horizontal="center" vertical="center" shrinkToFit="1"/>
    </xf>
    <xf numFmtId="0" fontId="2" fillId="5" borderId="32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center" vertical="center" shrinkToFit="1"/>
    </xf>
    <xf numFmtId="0" fontId="25" fillId="0" borderId="40" xfId="0" applyFont="1" applyFill="1" applyBorder="1" applyAlignment="1">
      <alignment horizontal="center" vertical="center" shrinkToFit="1"/>
    </xf>
    <xf numFmtId="0" fontId="25" fillId="0" borderId="6" xfId="0" applyFont="1" applyFill="1" applyBorder="1" applyAlignment="1">
      <alignment horizontal="center" vertical="center" shrinkToFit="1"/>
    </xf>
    <xf numFmtId="49" fontId="25" fillId="0" borderId="32" xfId="0" applyNumberFormat="1" applyFont="1" applyFill="1" applyBorder="1" applyAlignment="1">
      <alignment horizontal="center" vertical="center" shrinkToFit="1"/>
    </xf>
    <xf numFmtId="0" fontId="25" fillId="0" borderId="7" xfId="0" applyFont="1" applyFill="1" applyBorder="1" applyAlignment="1">
      <alignment horizontal="center" vertical="center" shrinkToFit="1"/>
    </xf>
    <xf numFmtId="0" fontId="25" fillId="0" borderId="41" xfId="0" applyFont="1" applyFill="1" applyBorder="1" applyAlignment="1">
      <alignment horizontal="center" vertical="center" shrinkToFit="1"/>
    </xf>
    <xf numFmtId="0" fontId="25" fillId="0" borderId="42" xfId="0" applyFont="1" applyFill="1" applyBorder="1" applyAlignment="1">
      <alignment horizontal="center" vertical="center" shrinkToFit="1"/>
    </xf>
    <xf numFmtId="0" fontId="25" fillId="0" borderId="43" xfId="0" applyFont="1" applyFill="1" applyBorder="1" applyAlignment="1">
      <alignment horizontal="center" vertical="center" shrinkToFit="1"/>
    </xf>
    <xf numFmtId="0" fontId="25" fillId="0" borderId="44" xfId="0" applyFont="1" applyFill="1" applyBorder="1" applyAlignment="1">
      <alignment horizontal="center" vertical="center" shrinkToFit="1"/>
    </xf>
    <xf numFmtId="49" fontId="25" fillId="0" borderId="37" xfId="0" applyNumberFormat="1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20" fontId="8" fillId="0" borderId="50" xfId="0" applyNumberFormat="1" applyFont="1" applyFill="1" applyBorder="1" applyAlignment="1">
      <alignment horizontal="center" shrinkToFit="1"/>
    </xf>
    <xf numFmtId="0" fontId="2" fillId="0" borderId="51" xfId="0" applyFont="1" applyFill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center" vertical="center" shrinkToFit="1"/>
    </xf>
    <xf numFmtId="0" fontId="34" fillId="0" borderId="0" xfId="0" applyFont="1" applyBorder="1" applyAlignment="1">
      <alignment horizontal="center" vertical="center" shrinkToFit="1"/>
    </xf>
    <xf numFmtId="0" fontId="34" fillId="0" borderId="0" xfId="0" applyFont="1" applyAlignment="1">
      <alignment horizontal="center" vertical="center" shrinkToFit="1"/>
    </xf>
    <xf numFmtId="0" fontId="9" fillId="0" borderId="0" xfId="0" applyFont="1" applyFill="1" applyBorder="1" applyAlignment="1">
      <alignment horizontal="left" vertical="center" shrinkToFit="1"/>
    </xf>
    <xf numFmtId="20" fontId="37" fillId="0" borderId="0" xfId="0" applyNumberFormat="1" applyFont="1" applyFill="1" applyBorder="1" applyAlignment="1">
      <alignment horizontal="center" vertical="center" wrapText="1" shrinkToFit="1"/>
    </xf>
    <xf numFmtId="0" fontId="34" fillId="4" borderId="32" xfId="0" applyFont="1" applyFill="1" applyBorder="1" applyAlignment="1">
      <alignment horizontal="center" vertical="center" wrapText="1" shrinkToFit="1"/>
    </xf>
    <xf numFmtId="0" fontId="29" fillId="0" borderId="2" xfId="0" applyFont="1" applyBorder="1" applyAlignment="1" applyProtection="1">
      <alignment horizontal="center" vertical="center" shrinkToFit="1"/>
    </xf>
    <xf numFmtId="0" fontId="29" fillId="0" borderId="0" xfId="0" applyFont="1" applyBorder="1" applyAlignment="1" applyProtection="1">
      <alignment horizontal="center" vertical="center" shrinkToFit="1"/>
    </xf>
    <xf numFmtId="1" fontId="6" fillId="0" borderId="0" xfId="0" applyNumberFormat="1" applyFont="1" applyBorder="1" applyAlignment="1" applyProtection="1">
      <alignment horizontal="center" vertical="center" shrinkToFit="1"/>
    </xf>
    <xf numFmtId="1" fontId="6" fillId="0" borderId="5" xfId="0" applyNumberFormat="1" applyFont="1" applyBorder="1" applyAlignment="1" applyProtection="1">
      <alignment horizontal="center" vertical="center" shrinkToFit="1"/>
    </xf>
    <xf numFmtId="2" fontId="8" fillId="0" borderId="53" xfId="0" applyNumberFormat="1" applyFont="1" applyBorder="1" applyAlignment="1" applyProtection="1">
      <alignment horizontal="center" vertical="center"/>
    </xf>
    <xf numFmtId="2" fontId="8" fillId="0" borderId="53" xfId="0" applyNumberFormat="1" applyFont="1" applyBorder="1" applyAlignment="1" applyProtection="1">
      <alignment horizontal="center" vertical="center" shrinkToFit="1"/>
    </xf>
    <xf numFmtId="1" fontId="25" fillId="0" borderId="53" xfId="0" applyNumberFormat="1" applyFont="1" applyBorder="1" applyAlignment="1" applyProtection="1">
      <alignment horizontal="center" vertical="center" shrinkToFit="1"/>
    </xf>
    <xf numFmtId="1" fontId="4" fillId="0" borderId="0" xfId="0" applyNumberFormat="1" applyFont="1" applyAlignment="1" applyProtection="1">
      <alignment horizontal="center" vertical="center" shrinkToFit="1"/>
    </xf>
    <xf numFmtId="1" fontId="41" fillId="0" borderId="0" xfId="0" applyNumberFormat="1" applyFont="1" applyFill="1" applyAlignment="1" applyProtection="1">
      <alignment horizontal="center" vertical="center" shrinkToFit="1"/>
    </xf>
    <xf numFmtId="1" fontId="41" fillId="0" borderId="0" xfId="0" applyNumberFormat="1" applyFont="1" applyAlignment="1" applyProtection="1">
      <alignment horizontal="center" vertical="center" shrinkToFit="1"/>
    </xf>
    <xf numFmtId="164" fontId="21" fillId="0" borderId="0" xfId="0" applyNumberFormat="1" applyFont="1" applyAlignment="1" applyProtection="1">
      <alignment horizontal="center" vertical="center" shrinkToFit="1"/>
    </xf>
    <xf numFmtId="2" fontId="8" fillId="7" borderId="55" xfId="0" applyNumberFormat="1" applyFont="1" applyFill="1" applyBorder="1" applyAlignment="1" applyProtection="1">
      <alignment horizontal="center" vertical="center" shrinkToFit="1"/>
    </xf>
    <xf numFmtId="1" fontId="8" fillId="7" borderId="23" xfId="0" applyNumberFormat="1" applyFont="1" applyFill="1" applyBorder="1" applyAlignment="1">
      <alignment horizontal="center" vertical="center"/>
    </xf>
    <xf numFmtId="1" fontId="8" fillId="8" borderId="27" xfId="0" applyNumberFormat="1" applyFont="1" applyFill="1" applyBorder="1" applyAlignment="1">
      <alignment horizontal="center" vertical="center"/>
    </xf>
    <xf numFmtId="2" fontId="8" fillId="8" borderId="56" xfId="0" applyNumberFormat="1" applyFont="1" applyFill="1" applyBorder="1" applyAlignment="1" applyProtection="1">
      <alignment horizontal="center" vertical="center" shrinkToFit="1"/>
    </xf>
    <xf numFmtId="0" fontId="15" fillId="0" borderId="0" xfId="0" applyFont="1" applyAlignment="1" applyProtection="1">
      <alignment horizontal="center" shrinkToFit="1"/>
    </xf>
    <xf numFmtId="0" fontId="21" fillId="0" borderId="0" xfId="0" applyFont="1" applyAlignment="1" applyProtection="1">
      <alignment horizontal="left" vertical="center" shrinkToFit="1"/>
    </xf>
    <xf numFmtId="0" fontId="8" fillId="0" borderId="2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15" fillId="0" borderId="1" xfId="0" applyFont="1" applyBorder="1" applyAlignment="1" applyProtection="1">
      <alignment horizontal="right" vertical="center" shrinkToFit="1"/>
    </xf>
    <xf numFmtId="0" fontId="8" fillId="0" borderId="4" xfId="0" applyFont="1" applyBorder="1" applyAlignment="1" applyProtection="1">
      <alignment horizontal="right" vertical="center" shrinkToFit="1"/>
    </xf>
    <xf numFmtId="0" fontId="22" fillId="3" borderId="57" xfId="0" applyFont="1" applyFill="1" applyBorder="1" applyAlignment="1" applyProtection="1">
      <alignment horizontal="center" vertical="center" shrinkToFit="1"/>
    </xf>
    <xf numFmtId="0" fontId="11" fillId="3" borderId="23" xfId="0" applyFont="1" applyFill="1" applyBorder="1" applyAlignment="1" applyProtection="1">
      <alignment horizontal="center" vertical="center" shrinkToFit="1"/>
    </xf>
    <xf numFmtId="1" fontId="25" fillId="0" borderId="0" xfId="0" applyNumberFormat="1" applyFont="1" applyBorder="1" applyAlignment="1" applyProtection="1">
      <alignment horizontal="center" vertical="center" shrinkToFit="1"/>
    </xf>
    <xf numFmtId="1" fontId="25" fillId="0" borderId="27" xfId="0" applyNumberFormat="1" applyFont="1" applyBorder="1" applyAlignment="1" applyProtection="1">
      <alignment horizontal="center" vertical="center" shrinkToFit="1"/>
    </xf>
    <xf numFmtId="0" fontId="11" fillId="3" borderId="58" xfId="0" applyFont="1" applyFill="1" applyBorder="1" applyAlignment="1" applyProtection="1">
      <alignment horizontal="center" vertical="center" shrinkToFit="1"/>
    </xf>
    <xf numFmtId="1" fontId="25" fillId="0" borderId="59" xfId="0" applyNumberFormat="1" applyFont="1" applyBorder="1" applyAlignment="1" applyProtection="1">
      <alignment horizontal="center" vertical="center" shrinkToFit="1"/>
    </xf>
    <xf numFmtId="1" fontId="25" fillId="0" borderId="7" xfId="0" applyNumberFormat="1" applyFont="1" applyBorder="1" applyAlignment="1" applyProtection="1">
      <alignment horizontal="center" vertical="center" shrinkToFit="1"/>
    </xf>
    <xf numFmtId="1" fontId="25" fillId="0" borderId="60" xfId="0" applyNumberFormat="1" applyFont="1" applyBorder="1" applyAlignment="1" applyProtection="1">
      <alignment horizontal="center" vertical="center" shrinkToFit="1"/>
    </xf>
    <xf numFmtId="0" fontId="27" fillId="0" borderId="7" xfId="0" applyFont="1" applyBorder="1" applyAlignment="1" applyProtection="1">
      <alignment horizontal="center" vertical="center" shrinkToFit="1"/>
    </xf>
    <xf numFmtId="0" fontId="27" fillId="0" borderId="0" xfId="0" applyFont="1" applyBorder="1" applyAlignment="1" applyProtection="1">
      <alignment horizontal="center" vertical="center" shrinkToFit="1"/>
    </xf>
    <xf numFmtId="1" fontId="42" fillId="0" borderId="24" xfId="0" applyNumberFormat="1" applyFont="1" applyFill="1" applyBorder="1" applyAlignment="1" applyProtection="1">
      <alignment horizontal="center" vertical="center"/>
    </xf>
    <xf numFmtId="1" fontId="42" fillId="0" borderId="0" xfId="0" applyNumberFormat="1" applyFont="1" applyFill="1" applyBorder="1" applyAlignment="1" applyProtection="1">
      <alignment horizontal="center" vertical="center"/>
    </xf>
    <xf numFmtId="1" fontId="42" fillId="0" borderId="25" xfId="0" applyNumberFormat="1" applyFont="1" applyFill="1" applyBorder="1" applyAlignment="1" applyProtection="1">
      <alignment horizontal="center" vertical="center"/>
    </xf>
    <xf numFmtId="1" fontId="27" fillId="0" borderId="0" xfId="0" applyNumberFormat="1" applyFont="1" applyFill="1" applyBorder="1" applyAlignment="1" applyProtection="1">
      <alignment horizontal="center" vertical="center"/>
    </xf>
    <xf numFmtId="1" fontId="27" fillId="0" borderId="0" xfId="0" applyNumberFormat="1" applyFont="1" applyBorder="1" applyAlignment="1" applyProtection="1">
      <alignment horizontal="center" vertical="center"/>
    </xf>
    <xf numFmtId="1" fontId="27" fillId="0" borderId="27" xfId="0" applyNumberFormat="1" applyFont="1" applyFill="1" applyBorder="1" applyAlignment="1" applyProtection="1">
      <alignment horizontal="center" vertical="center"/>
    </xf>
    <xf numFmtId="0" fontId="43" fillId="0" borderId="7" xfId="0" applyFont="1" applyBorder="1" applyAlignment="1" applyProtection="1">
      <alignment horizontal="center" vertical="center" shrinkToFit="1"/>
    </xf>
    <xf numFmtId="0" fontId="43" fillId="0" borderId="0" xfId="0" applyFont="1" applyBorder="1" applyAlignment="1" applyProtection="1">
      <alignment horizontal="center" vertical="center" shrinkToFit="1"/>
    </xf>
    <xf numFmtId="1" fontId="43" fillId="0" borderId="0" xfId="0" applyNumberFormat="1" applyFont="1" applyBorder="1" applyAlignment="1" applyProtection="1">
      <alignment horizontal="center" vertical="center"/>
    </xf>
    <xf numFmtId="1" fontId="43" fillId="0" borderId="0" xfId="0" applyNumberFormat="1" applyFont="1" applyFill="1" applyBorder="1" applyAlignment="1" applyProtection="1">
      <alignment horizontal="center" vertical="center"/>
    </xf>
    <xf numFmtId="1" fontId="20" fillId="0" borderId="26" xfId="0" applyNumberFormat="1" applyFont="1" applyBorder="1" applyAlignment="1" applyProtection="1">
      <alignment horizontal="center" vertical="center"/>
    </xf>
    <xf numFmtId="1" fontId="43" fillId="0" borderId="27" xfId="0" applyNumberFormat="1" applyFont="1" applyBorder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center" vertical="center" shrinkToFit="1"/>
    </xf>
    <xf numFmtId="1" fontId="43" fillId="0" borderId="4" xfId="0" applyNumberFormat="1" applyFont="1" applyBorder="1" applyAlignment="1" applyProtection="1">
      <alignment horizontal="center" vertical="center" shrinkToFit="1"/>
    </xf>
    <xf numFmtId="0" fontId="43" fillId="0" borderId="0" xfId="0" applyFont="1" applyAlignment="1" applyProtection="1">
      <alignment horizontal="center" vertical="center" shrinkToFit="1"/>
    </xf>
    <xf numFmtId="0" fontId="43" fillId="0" borderId="0" xfId="0" applyFont="1" applyAlignment="1">
      <alignment horizontal="center" vertical="center"/>
    </xf>
    <xf numFmtId="0" fontId="11" fillId="7" borderId="0" xfId="0" applyFont="1" applyFill="1" applyAlignment="1" applyProtection="1">
      <alignment horizontal="center" vertical="center" shrinkToFit="1"/>
    </xf>
    <xf numFmtId="0" fontId="11" fillId="6" borderId="0" xfId="0" applyFont="1" applyFill="1" applyAlignment="1" applyProtection="1">
      <alignment horizontal="center" vertical="center" shrinkToFit="1"/>
    </xf>
    <xf numFmtId="1" fontId="5" fillId="0" borderId="0" xfId="0" applyNumberFormat="1" applyFont="1" applyAlignment="1" applyProtection="1">
      <alignment horizontal="center" vertical="center" shrinkToFit="1"/>
    </xf>
    <xf numFmtId="1" fontId="8" fillId="9" borderId="0" xfId="0" applyNumberFormat="1" applyFont="1" applyFill="1" applyBorder="1" applyAlignment="1" applyProtection="1">
      <alignment horizontal="center" vertical="center"/>
    </xf>
    <xf numFmtId="2" fontId="8" fillId="9" borderId="9" xfId="0" applyNumberFormat="1" applyFont="1" applyFill="1" applyBorder="1" applyAlignment="1" applyProtection="1">
      <alignment horizontal="center" vertical="center" shrinkToFit="1"/>
    </xf>
    <xf numFmtId="0" fontId="25" fillId="0" borderId="0" xfId="0" applyFont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25" fillId="0" borderId="0" xfId="0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 shrinkToFit="1"/>
    </xf>
    <xf numFmtId="0" fontId="34" fillId="0" borderId="0" xfId="0" applyFont="1" applyAlignment="1" applyProtection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8" fillId="0" borderId="62" xfId="0" applyFont="1" applyFill="1" applyBorder="1" applyAlignment="1">
      <alignment horizontal="center" vertical="center" shrinkToFit="1"/>
    </xf>
    <xf numFmtId="0" fontId="0" fillId="0" borderId="63" xfId="0" applyFont="1" applyFill="1" applyBorder="1" applyAlignment="1">
      <alignment horizontal="center" vertical="center" shrinkToFit="1"/>
    </xf>
    <xf numFmtId="1" fontId="27" fillId="0" borderId="64" xfId="0" applyNumberFormat="1" applyFont="1" applyFill="1" applyBorder="1" applyAlignment="1">
      <alignment horizontal="center" vertical="center" shrinkToFit="1"/>
    </xf>
    <xf numFmtId="1" fontId="34" fillId="0" borderId="65" xfId="0" applyNumberFormat="1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center" vertical="center" shrinkToFit="1"/>
    </xf>
    <xf numFmtId="0" fontId="8" fillId="0" borderId="65" xfId="0" applyFont="1" applyFill="1" applyBorder="1" applyAlignment="1">
      <alignment horizontal="center" vertical="center" shrinkToFit="1"/>
    </xf>
    <xf numFmtId="0" fontId="2" fillId="0" borderId="66" xfId="0" applyFont="1" applyFill="1" applyBorder="1" applyAlignment="1">
      <alignment horizontal="center" vertical="center" shrinkToFit="1"/>
    </xf>
    <xf numFmtId="0" fontId="25" fillId="0" borderId="67" xfId="0" applyFont="1" applyFill="1" applyBorder="1" applyAlignment="1">
      <alignment horizontal="center" vertical="center" shrinkToFit="1"/>
    </xf>
    <xf numFmtId="0" fontId="8" fillId="0" borderId="64" xfId="0" applyFont="1" applyFill="1" applyBorder="1" applyAlignment="1">
      <alignment horizontal="center" vertical="center" shrinkToFit="1"/>
    </xf>
    <xf numFmtId="0" fontId="8" fillId="0" borderId="68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61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center" vertical="center" shrinkToFit="1"/>
    </xf>
    <xf numFmtId="3" fontId="0" fillId="0" borderId="70" xfId="0" applyNumberFormat="1" applyFont="1" applyFill="1" applyBorder="1" applyAlignment="1">
      <alignment horizontal="center" vertical="center" shrinkToFit="1"/>
    </xf>
    <xf numFmtId="165" fontId="8" fillId="0" borderId="0" xfId="0" applyNumberFormat="1" applyFont="1" applyFill="1" applyAlignment="1">
      <alignment horizontal="center" vertical="center" shrinkToFit="1"/>
    </xf>
    <xf numFmtId="165" fontId="8" fillId="0" borderId="33" xfId="0" applyNumberFormat="1" applyFont="1" applyFill="1" applyBorder="1" applyAlignment="1">
      <alignment horizontal="center" vertical="center" shrinkToFit="1"/>
    </xf>
    <xf numFmtId="0" fontId="2" fillId="5" borderId="31" xfId="0" applyFont="1" applyFill="1" applyBorder="1" applyAlignment="1">
      <alignment horizontal="center" vertical="center" shrinkToFit="1"/>
    </xf>
    <xf numFmtId="0" fontId="2" fillId="5" borderId="71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 vertical="center"/>
      <protection locked="0"/>
    </xf>
    <xf numFmtId="1" fontId="26" fillId="2" borderId="11" xfId="0" applyNumberFormat="1" applyFont="1" applyFill="1" applyBorder="1" applyAlignment="1" applyProtection="1">
      <alignment horizontal="center" vertical="center"/>
      <protection locked="0"/>
    </xf>
    <xf numFmtId="1" fontId="26" fillId="2" borderId="10" xfId="0" applyNumberFormat="1" applyFont="1" applyFill="1" applyBorder="1" applyAlignment="1" applyProtection="1">
      <alignment horizontal="center" vertical="center"/>
      <protection locked="0"/>
    </xf>
    <xf numFmtId="1" fontId="26" fillId="2" borderId="12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shrinkToFit="1"/>
    </xf>
    <xf numFmtId="20" fontId="11" fillId="2" borderId="48" xfId="0" applyNumberFormat="1" applyFont="1" applyFill="1" applyBorder="1" applyAlignment="1" applyProtection="1">
      <alignment horizontal="center" vertical="center" shrinkToFit="1"/>
      <protection locked="0"/>
    </xf>
    <xf numFmtId="0" fontId="21" fillId="2" borderId="48" xfId="0" applyFont="1" applyFill="1" applyBorder="1" applyAlignment="1" applyProtection="1">
      <alignment horizontal="center" vertical="center" wrapText="1" shrinkToFit="1"/>
      <protection locked="0"/>
    </xf>
    <xf numFmtId="0" fontId="46" fillId="0" borderId="0" xfId="0" applyFont="1"/>
    <xf numFmtId="0" fontId="11" fillId="3" borderId="0" xfId="0" applyFont="1" applyFill="1" applyBorder="1" applyAlignment="1" applyProtection="1">
      <alignment horizontal="center" vertical="center" shrinkToFit="1"/>
    </xf>
    <xf numFmtId="0" fontId="25" fillId="0" borderId="2" xfId="0" applyFont="1" applyBorder="1" applyAlignment="1" applyProtection="1">
      <alignment vertical="center" wrapText="1" shrinkToFit="1"/>
    </xf>
    <xf numFmtId="0" fontId="25" fillId="0" borderId="0" xfId="0" applyFont="1" applyAlignment="1" applyProtection="1">
      <alignment vertical="center" wrapText="1" shrinkToFit="1"/>
    </xf>
    <xf numFmtId="0" fontId="8" fillId="11" borderId="0" xfId="0" applyFont="1" applyFill="1" applyAlignment="1" applyProtection="1">
      <alignment horizontal="center" vertical="center" shrinkToFit="1"/>
    </xf>
    <xf numFmtId="0" fontId="29" fillId="0" borderId="63" xfId="0" applyFont="1" applyFill="1" applyBorder="1" applyAlignment="1">
      <alignment horizontal="center" vertical="center" shrinkToFit="1"/>
    </xf>
    <xf numFmtId="3" fontId="0" fillId="0" borderId="64" xfId="0" applyNumberFormat="1" applyFont="1" applyFill="1" applyBorder="1" applyAlignment="1">
      <alignment horizontal="center" vertical="center" shrinkToFit="1"/>
    </xf>
    <xf numFmtId="0" fontId="0" fillId="0" borderId="73" xfId="0" applyFont="1" applyFill="1" applyBorder="1" applyAlignment="1">
      <alignment horizontal="center" vertical="center" shrinkToFit="1"/>
    </xf>
    <xf numFmtId="0" fontId="35" fillId="0" borderId="74" xfId="0" applyFont="1" applyFill="1" applyBorder="1" applyAlignment="1">
      <alignment horizontal="center" vertical="center" shrinkToFit="1"/>
    </xf>
    <xf numFmtId="0" fontId="8" fillId="0" borderId="75" xfId="0" applyFont="1" applyFill="1" applyBorder="1" applyAlignment="1">
      <alignment horizontal="center" vertical="center" shrinkToFit="1"/>
    </xf>
    <xf numFmtId="3" fontId="29" fillId="4" borderId="28" xfId="0" applyNumberFormat="1" applyFont="1" applyFill="1" applyBorder="1" applyAlignment="1" applyProtection="1">
      <alignment horizontal="center" vertical="center" wrapText="1" shrinkToFit="1"/>
      <protection locked="0"/>
    </xf>
    <xf numFmtId="3" fontId="29" fillId="4" borderId="29" xfId="0" applyNumberFormat="1" applyFont="1" applyFill="1" applyBorder="1" applyAlignment="1" applyProtection="1">
      <alignment horizontal="center" vertical="center" wrapText="1" shrinkToFit="1"/>
      <protection locked="0"/>
    </xf>
    <xf numFmtId="3" fontId="29" fillId="4" borderId="30" xfId="0" applyNumberFormat="1" applyFont="1" applyFill="1" applyBorder="1" applyAlignment="1" applyProtection="1">
      <alignment horizontal="center" vertical="center" wrapText="1" shrinkToFit="1"/>
      <protection locked="0"/>
    </xf>
    <xf numFmtId="0" fontId="25" fillId="10" borderId="13" xfId="0" applyFont="1" applyFill="1" applyBorder="1" applyAlignment="1" applyProtection="1">
      <alignment horizontal="center" vertical="center" wrapText="1" shrinkToFit="1"/>
      <protection locked="0"/>
    </xf>
    <xf numFmtId="0" fontId="25" fillId="10" borderId="9" xfId="0" applyFont="1" applyFill="1" applyBorder="1" applyAlignment="1" applyProtection="1">
      <alignment horizontal="center" vertical="center" wrapText="1" shrinkToFit="1"/>
      <protection locked="0"/>
    </xf>
    <xf numFmtId="0" fontId="29" fillId="10" borderId="9" xfId="0" applyFont="1" applyFill="1" applyBorder="1" applyAlignment="1" applyProtection="1">
      <alignment horizontal="center" vertical="center" wrapText="1" shrinkToFit="1"/>
      <protection locked="0"/>
    </xf>
    <xf numFmtId="0" fontId="25" fillId="10" borderId="72" xfId="0" applyFont="1" applyFill="1" applyBorder="1" applyAlignment="1" applyProtection="1">
      <alignment horizontal="center" vertical="center" wrapText="1" shrinkToFit="1"/>
      <protection locked="0"/>
    </xf>
    <xf numFmtId="0" fontId="35" fillId="0" borderId="65" xfId="0" applyFont="1" applyFill="1" applyBorder="1" applyAlignment="1" applyProtection="1">
      <alignment horizontal="center" vertical="center" shrinkToFit="1"/>
    </xf>
    <xf numFmtId="1" fontId="45" fillId="2" borderId="48" xfId="0" applyNumberFormat="1" applyFont="1" applyFill="1" applyBorder="1" applyAlignment="1" applyProtection="1">
      <alignment horizontal="center" vertical="center" shrinkToFit="1"/>
      <protection locked="0"/>
    </xf>
    <xf numFmtId="0" fontId="14" fillId="0" borderId="39" xfId="0" applyFont="1" applyFill="1" applyBorder="1" applyAlignment="1">
      <alignment horizontal="center" vertical="center" shrinkToFit="1"/>
    </xf>
    <xf numFmtId="1" fontId="14" fillId="0" borderId="39" xfId="0" applyNumberFormat="1" applyFont="1" applyFill="1" applyBorder="1" applyAlignment="1">
      <alignment horizontal="center" vertical="center" shrinkToFit="1"/>
    </xf>
    <xf numFmtId="1" fontId="14" fillId="0" borderId="52" xfId="0" applyNumberFormat="1" applyFont="1" applyFill="1" applyBorder="1" applyAlignment="1">
      <alignment horizontal="center" vertical="center" shrinkToFit="1"/>
    </xf>
    <xf numFmtId="1" fontId="14" fillId="0" borderId="35" xfId="0" applyNumberFormat="1" applyFont="1" applyFill="1" applyBorder="1" applyAlignment="1">
      <alignment horizontal="center" vertical="center" shrinkToFit="1"/>
    </xf>
    <xf numFmtId="1" fontId="14" fillId="0" borderId="61" xfId="0" applyNumberFormat="1" applyFont="1" applyFill="1" applyBorder="1" applyAlignment="1">
      <alignment horizontal="center" vertical="center" shrinkToFit="1"/>
    </xf>
    <xf numFmtId="0" fontId="0" fillId="0" borderId="0" xfId="0" applyFont="1" applyAlignment="1" applyProtection="1">
      <alignment horizontal="center" vertical="center" shrinkToFit="1"/>
    </xf>
    <xf numFmtId="0" fontId="0" fillId="0" borderId="0" xfId="0" applyFont="1" applyAlignment="1">
      <alignment horizontal="center" vertical="center"/>
    </xf>
    <xf numFmtId="0" fontId="21" fillId="0" borderId="0" xfId="0" applyFont="1" applyAlignment="1" applyProtection="1">
      <alignment horizontal="center" vertical="center" shrinkToFit="1"/>
    </xf>
    <xf numFmtId="166" fontId="27" fillId="0" borderId="0" xfId="0" applyNumberFormat="1" applyFont="1" applyAlignment="1">
      <alignment horizontal="center" vertical="center" shrinkToFit="1"/>
    </xf>
    <xf numFmtId="165" fontId="27" fillId="0" borderId="0" xfId="0" applyNumberFormat="1" applyFont="1" applyFill="1" applyAlignment="1">
      <alignment horizontal="center" vertical="center" shrinkToFit="1"/>
    </xf>
    <xf numFmtId="0" fontId="27" fillId="0" borderId="0" xfId="0" applyFont="1" applyFill="1" applyBorder="1" applyAlignment="1">
      <alignment horizontal="left" vertical="center" shrinkToFit="1"/>
    </xf>
    <xf numFmtId="20" fontId="27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29" fillId="0" borderId="0" xfId="0" applyFont="1" applyFill="1" applyBorder="1" applyAlignment="1" applyProtection="1">
      <alignment horizontal="center" vertical="center" shrinkToFit="1"/>
    </xf>
    <xf numFmtId="0" fontId="29" fillId="0" borderId="8" xfId="0" applyFont="1" applyFill="1" applyBorder="1" applyAlignment="1" applyProtection="1">
      <alignment horizontal="center" vertical="center" shrinkToFit="1"/>
    </xf>
    <xf numFmtId="0" fontId="29" fillId="0" borderId="23" xfId="0" applyFont="1" applyFill="1" applyBorder="1" applyAlignment="1" applyProtection="1">
      <alignment horizontal="center" vertical="center" shrinkToFit="1"/>
    </xf>
    <xf numFmtId="0" fontId="27" fillId="0" borderId="0" xfId="0" applyFont="1" applyFill="1" applyBorder="1" applyAlignment="1" applyProtection="1">
      <alignment horizontal="center" vertical="center" shrinkToFit="1"/>
    </xf>
    <xf numFmtId="0" fontId="27" fillId="0" borderId="8" xfId="0" applyFont="1" applyFill="1" applyBorder="1" applyAlignment="1" applyProtection="1">
      <alignment horizontal="center" vertical="center" shrinkToFi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7" fillId="0" borderId="14" xfId="0" applyFont="1" applyFill="1" applyBorder="1" applyAlignment="1" applyProtection="1">
      <alignment horizontal="center" vertical="center"/>
    </xf>
    <xf numFmtId="0" fontId="17" fillId="0" borderId="10" xfId="0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horizontal="center" vertical="center"/>
    </xf>
    <xf numFmtId="0" fontId="6" fillId="0" borderId="10" xfId="0" applyFont="1" applyFill="1" applyBorder="1" applyAlignment="1" applyProtection="1">
      <alignment horizontal="center" vertical="center"/>
    </xf>
    <xf numFmtId="0" fontId="29" fillId="0" borderId="10" xfId="0" applyFont="1" applyFill="1" applyBorder="1" applyAlignment="1" applyProtection="1">
      <alignment horizontal="center" vertical="center"/>
    </xf>
    <xf numFmtId="0" fontId="29" fillId="0" borderId="12" xfId="0" applyFont="1" applyFill="1" applyBorder="1" applyAlignment="1" applyProtection="1">
      <alignment horizontal="center" vertical="center"/>
    </xf>
    <xf numFmtId="1" fontId="43" fillId="0" borderId="0" xfId="0" applyNumberFormat="1" applyFont="1" applyAlignment="1" applyProtection="1">
      <alignment horizontal="center" vertical="center" shrinkToFit="1"/>
    </xf>
    <xf numFmtId="0" fontId="43" fillId="0" borderId="0" xfId="0" applyFont="1" applyFill="1" applyBorder="1" applyAlignment="1" applyProtection="1">
      <alignment horizontal="center" vertical="center" shrinkToFit="1"/>
    </xf>
    <xf numFmtId="0" fontId="43" fillId="0" borderId="8" xfId="0" applyFont="1" applyFill="1" applyBorder="1" applyAlignment="1" applyProtection="1">
      <alignment horizontal="center" vertical="center" shrinkToFit="1"/>
    </xf>
    <xf numFmtId="0" fontId="43" fillId="0" borderId="23" xfId="0" applyFont="1" applyFill="1" applyBorder="1" applyAlignment="1" applyProtection="1">
      <alignment horizontal="center" vertical="center" shrinkToFit="1"/>
    </xf>
    <xf numFmtId="1" fontId="43" fillId="0" borderId="5" xfId="0" applyNumberFormat="1" applyFont="1" applyBorder="1" applyAlignment="1" applyProtection="1">
      <alignment horizontal="center" vertical="center" shrinkToFit="1"/>
    </xf>
    <xf numFmtId="1" fontId="43" fillId="0" borderId="6" xfId="0" applyNumberFormat="1" applyFont="1" applyBorder="1" applyAlignment="1" applyProtection="1">
      <alignment horizontal="center" vertical="center" shrinkToFit="1"/>
    </xf>
    <xf numFmtId="1" fontId="29" fillId="0" borderId="5" xfId="0" applyNumberFormat="1" applyFont="1" applyBorder="1" applyAlignment="1" applyProtection="1">
      <alignment horizontal="center" vertical="center" shrinkToFit="1"/>
    </xf>
    <xf numFmtId="1" fontId="29" fillId="0" borderId="6" xfId="0" applyNumberFormat="1" applyFont="1" applyBorder="1" applyAlignment="1" applyProtection="1">
      <alignment horizontal="center" vertical="center" shrinkToFit="1"/>
    </xf>
    <xf numFmtId="0" fontId="29" fillId="0" borderId="2" xfId="0" applyFont="1" applyFill="1" applyBorder="1" applyAlignment="1" applyProtection="1">
      <alignment horizontal="center" vertical="center" shrinkToFit="1"/>
    </xf>
    <xf numFmtId="0" fontId="29" fillId="0" borderId="3" xfId="0" applyFont="1" applyFill="1" applyBorder="1" applyAlignment="1" applyProtection="1">
      <alignment horizontal="center" vertical="center" shrinkToFit="1"/>
    </xf>
    <xf numFmtId="1" fontId="29" fillId="0" borderId="2" xfId="0" applyNumberFormat="1" applyFont="1" applyBorder="1" applyAlignment="1" applyProtection="1">
      <alignment horizontal="center" vertical="center" shrinkToFit="1"/>
    </xf>
    <xf numFmtId="2" fontId="27" fillId="0" borderId="54" xfId="0" applyNumberFormat="1" applyFont="1" applyBorder="1" applyAlignment="1" applyProtection="1">
      <alignment horizontal="center" vertical="center" shrinkToFit="1"/>
    </xf>
    <xf numFmtId="2" fontId="27" fillId="0" borderId="19" xfId="0" applyNumberFormat="1" applyFont="1" applyBorder="1" applyAlignment="1" applyProtection="1">
      <alignment horizontal="center" vertical="center" shrinkToFit="1"/>
    </xf>
    <xf numFmtId="2" fontId="27" fillId="0" borderId="22" xfId="0" applyNumberFormat="1" applyFont="1" applyBorder="1" applyAlignment="1" applyProtection="1">
      <alignment horizontal="center" vertical="center" shrinkToFit="1"/>
    </xf>
    <xf numFmtId="0" fontId="24" fillId="0" borderId="0" xfId="0" applyFont="1" applyAlignment="1" applyProtection="1">
      <alignment horizontal="center" vertical="center" shrinkToFit="1"/>
    </xf>
    <xf numFmtId="0" fontId="8" fillId="0" borderId="0" xfId="0" applyFont="1" applyAlignment="1" applyProtection="1">
      <alignment horizontal="center" vertical="center" shrinkToFit="1"/>
    </xf>
    <xf numFmtId="0" fontId="29" fillId="0" borderId="5" xfId="0" applyFont="1" applyFill="1" applyBorder="1" applyAlignment="1" applyProtection="1">
      <alignment horizontal="center" vertical="center" shrinkToFit="1"/>
    </xf>
    <xf numFmtId="0" fontId="29" fillId="0" borderId="6" xfId="0" applyFont="1" applyFill="1" applyBorder="1" applyAlignment="1" applyProtection="1">
      <alignment horizontal="center" vertical="center" shrinkToFit="1"/>
    </xf>
    <xf numFmtId="0" fontId="44" fillId="0" borderId="0" xfId="0" applyFont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/>
    </xf>
    <xf numFmtId="0" fontId="29" fillId="0" borderId="4" xfId="0" applyFont="1" applyFill="1" applyBorder="1" applyAlignment="1">
      <alignment horizontal="center"/>
    </xf>
    <xf numFmtId="0" fontId="29" fillId="0" borderId="0" xfId="0" applyFont="1" applyFill="1" applyBorder="1" applyAlignment="1">
      <alignment horizontal="center" vertical="center" shrinkToFit="1"/>
    </xf>
    <xf numFmtId="0" fontId="29" fillId="0" borderId="8" xfId="0" applyFont="1" applyFill="1" applyBorder="1" applyAlignment="1">
      <alignment horizontal="center" vertical="center" shrinkToFit="1"/>
    </xf>
    <xf numFmtId="0" fontId="25" fillId="0" borderId="41" xfId="0" applyFont="1" applyFill="1" applyBorder="1" applyAlignment="1">
      <alignment horizontal="center" vertical="center" shrinkToFit="1"/>
    </xf>
    <xf numFmtId="0" fontId="25" fillId="0" borderId="44" xfId="0" applyFont="1" applyFill="1" applyBorder="1" applyAlignment="1">
      <alignment horizontal="center" vertical="center" shrinkToFit="1"/>
    </xf>
    <xf numFmtId="0" fontId="25" fillId="0" borderId="45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textRotation="255" wrapText="1"/>
    </xf>
    <xf numFmtId="0" fontId="0" fillId="0" borderId="8" xfId="0" applyFont="1" applyFill="1" applyBorder="1" applyAlignment="1">
      <alignment horizontal="center" vertical="center" textRotation="255" wrapText="1"/>
    </xf>
    <xf numFmtId="0" fontId="0" fillId="0" borderId="6" xfId="0" applyFont="1" applyFill="1" applyBorder="1" applyAlignment="1">
      <alignment horizontal="center" vertical="center" textRotation="255" wrapText="1"/>
    </xf>
    <xf numFmtId="0" fontId="25" fillId="0" borderId="46" xfId="0" applyFont="1" applyFill="1" applyBorder="1" applyAlignment="1">
      <alignment horizontal="center" vertical="center" shrinkToFit="1"/>
    </xf>
    <xf numFmtId="0" fontId="25" fillId="0" borderId="47" xfId="0" applyFont="1" applyFill="1" applyBorder="1" applyAlignment="1">
      <alignment horizontal="center" vertical="center" shrinkToFit="1"/>
    </xf>
  </cellXfs>
  <cellStyles count="1">
    <cellStyle name="Normale" xfId="0" builtinId="0"/>
  </cellStyles>
  <dxfs count="3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CC"/>
      <color rgb="FFFFFF99"/>
      <color rgb="FFDDDDDD"/>
      <color rgb="FF00FF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26</xdr:row>
      <xdr:rowOff>38103</xdr:rowOff>
    </xdr:from>
    <xdr:to>
      <xdr:col>18</xdr:col>
      <xdr:colOff>371475</xdr:colOff>
      <xdr:row>26</xdr:row>
      <xdr:rowOff>685800</xdr:rowOff>
    </xdr:to>
    <xdr:sp macro="" textlink="">
      <xdr:nvSpPr>
        <xdr:cNvPr id="2" name="CasellaDiTesto 1"/>
        <xdr:cNvSpPr txBox="1"/>
      </xdr:nvSpPr>
      <xdr:spPr>
        <a:xfrm>
          <a:off x="4067175" y="1123953"/>
          <a:ext cx="4991100" cy="6476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/>
            <a:t>La </a:t>
          </a:r>
          <a:r>
            <a:rPr lang="it-IT" sz="1100" baseline="0"/>
            <a:t>colonna di una buca diventa rossa quando o la buca è troppo lunga per il par assegnatole oppure il par assegnato è troppo basso.</a:t>
          </a:r>
        </a:p>
        <a:p>
          <a:r>
            <a:rPr lang="it-IT" sz="1100" b="1" baseline="0">
              <a:solidFill>
                <a:srgbClr val="FF0000"/>
              </a:solidFill>
            </a:rPr>
            <a:t>O  ACCORCI  LA  BUCA  OPPURE  AGGIUNGI  UN  COLPO  AL  PAR.</a:t>
          </a:r>
        </a:p>
      </xdr:txBody>
    </xdr:sp>
    <xdr:clientData/>
  </xdr:twoCellAnchor>
  <xdr:twoCellAnchor>
    <xdr:from>
      <xdr:col>1</xdr:col>
      <xdr:colOff>9525</xdr:colOff>
      <xdr:row>26</xdr:row>
      <xdr:rowOff>200024</xdr:rowOff>
    </xdr:from>
    <xdr:to>
      <xdr:col>4</xdr:col>
      <xdr:colOff>371475</xdr:colOff>
      <xdr:row>57</xdr:row>
      <xdr:rowOff>57149</xdr:rowOff>
    </xdr:to>
    <xdr:sp macro="" textlink="">
      <xdr:nvSpPr>
        <xdr:cNvPr id="3" name="CasellaDiTesto 2"/>
        <xdr:cNvSpPr txBox="1"/>
      </xdr:nvSpPr>
      <xdr:spPr>
        <a:xfrm>
          <a:off x="85725" y="1285874"/>
          <a:ext cx="3362325" cy="452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 b="0">
              <a:solidFill>
                <a:schemeClr val="tx1"/>
              </a:solidFill>
            </a:rPr>
            <a:t>Il sistema non è precisissimo quindi</a:t>
          </a:r>
          <a:r>
            <a:rPr lang="it-IT" sz="1100" b="0" baseline="0">
              <a:solidFill>
                <a:schemeClr val="tx1"/>
              </a:solidFill>
            </a:rPr>
            <a:t> non è adatto alle gare tra molri giocatori; è più che sufficiente per partite  quando le differenze tra i drive dei giocatori non superano i 30 metri, soprattutto nelle buche dog leg.</a:t>
          </a:r>
        </a:p>
        <a:p>
          <a:r>
            <a:rPr lang="it-IT" sz="1100" b="0" baseline="0">
              <a:solidFill>
                <a:schemeClr val="tx1"/>
              </a:solidFill>
            </a:rPr>
            <a:t>Non protegge tutte le lunghezze di drive quando ci siano fossi o valloni che attraversano il fairway dentro la distanza drive, qualcuno dei drive potrebbe finirci dentro.</a:t>
          </a:r>
        </a:p>
        <a:p>
          <a:r>
            <a:rPr lang="it-IT" sz="1100" b="0" baseline="0">
              <a:solidFill>
                <a:schemeClr val="tx1"/>
              </a:solidFill>
            </a:rPr>
            <a:t>Non è dato sapere chi sia leggermente svantaggiato o avvantaggiato.</a:t>
          </a:r>
        </a:p>
        <a:p>
          <a:r>
            <a:rPr lang="it-IT" sz="1200" b="0" baseline="0">
              <a:solidFill>
                <a:schemeClr val="tx1"/>
              </a:solidFill>
            </a:rPr>
            <a:t>Non funziona al meglio nei dog-leg; IN RIGA 31 INSERIRE LA LUNGHEZZA TOTALE UFFICIALE DELLA BUCA, IN RIGA 30  INSERIRE  D  SE LA BUCA E' DOG LEG, E' INDISPENSABIE </a:t>
          </a:r>
          <a:r>
            <a:rPr lang="it-IT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INSERIRE</a:t>
          </a:r>
          <a:r>
            <a:rPr lang="it-IT" sz="1200" b="0" baseline="0">
              <a:solidFill>
                <a:schemeClr val="tx1"/>
              </a:solidFill>
            </a:rPr>
            <a:t> </a:t>
          </a:r>
          <a:r>
            <a:rPr lang="it-IT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RIGA 29  </a:t>
          </a:r>
          <a:r>
            <a:rPr lang="it-IT" sz="1200" b="0" baseline="0">
              <a:solidFill>
                <a:schemeClr val="tx1"/>
              </a:solidFill>
            </a:rPr>
            <a:t> LA LUNGHEZZA DEL SECONDO BRACCIO DAL PUNTO DI CURVA AL CENTRO GREEN. Sullo score, in 2° riga, appare il valore del tee GPS del drive che dovrà essere trovato sull'orologio nella funzione distanza dagli ostacoli e dal turning point. </a:t>
          </a:r>
        </a:p>
        <a:p>
          <a:r>
            <a:rPr lang="it-IT" sz="1200" b="0" baseline="0">
              <a:solidFill>
                <a:schemeClr val="tx1"/>
              </a:solidFill>
            </a:rPr>
            <a:t>I successivi spot GPS si trovano tutti sul 2° braccio.</a:t>
          </a:r>
        </a:p>
        <a:p>
          <a:endParaRPr lang="it-IT" sz="1200" b="0" baseline="0">
            <a:solidFill>
              <a:schemeClr val="tx1"/>
            </a:solidFill>
          </a:endParaRPr>
        </a:p>
        <a:p>
          <a:r>
            <a:rPr lang="it-IT" sz="1200" b="0" baseline="0">
              <a:solidFill>
                <a:schemeClr val="tx1"/>
              </a:solidFill>
            </a:rPr>
            <a:t>Per potere giocare scratch veramente alla pari è necessario il mio sistema integrale di calcolo dello score.</a:t>
          </a:r>
          <a:endParaRPr lang="it-IT" sz="1200" b="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57151</xdr:colOff>
      <xdr:row>21</xdr:row>
      <xdr:rowOff>28575</xdr:rowOff>
    </xdr:from>
    <xdr:to>
      <xdr:col>18</xdr:col>
      <xdr:colOff>38100</xdr:colOff>
      <xdr:row>23</xdr:row>
      <xdr:rowOff>19050</xdr:rowOff>
    </xdr:to>
    <xdr:sp macro="" textlink="">
      <xdr:nvSpPr>
        <xdr:cNvPr id="5" name="CasellaDiTesto 4"/>
        <xdr:cNvSpPr txBox="1"/>
      </xdr:nvSpPr>
      <xdr:spPr>
        <a:xfrm>
          <a:off x="133351" y="66675"/>
          <a:ext cx="8591549" cy="533400"/>
        </a:xfrm>
        <a:prstGeom prst="rect">
          <a:avLst/>
        </a:prstGeom>
        <a:solidFill>
          <a:srgbClr val="00FFFF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400" b="1"/>
            <a:t>Inserire nelle due righe gialle:  il par di ogni buca in riga 26, PAR, e la distanza in</a:t>
          </a:r>
          <a:r>
            <a:rPr lang="it-IT" sz="1400" b="1" baseline="0"/>
            <a:t> metri dal tee standard </a:t>
          </a:r>
          <a:r>
            <a:rPr lang="it-IT" sz="1400" b="1" u="sng" baseline="0"/>
            <a:t>GIALLO</a:t>
          </a:r>
          <a:r>
            <a:rPr lang="it-IT" sz="1400" b="1" baseline="0"/>
            <a:t>  al centro del green</a:t>
          </a:r>
          <a:r>
            <a:rPr lang="it-IT" sz="1100" b="0" baseline="0"/>
            <a:t> (quello ufficiale del Circolo)</a:t>
          </a:r>
          <a:r>
            <a:rPr lang="it-IT" sz="1400" b="1" baseline="0"/>
            <a:t> in riga 31,  poi passare al foglio "stampa score".</a:t>
          </a:r>
          <a:endParaRPr lang="it-IT" sz="1200"/>
        </a:p>
      </xdr:txBody>
    </xdr:sp>
    <xdr:clientData/>
  </xdr:twoCellAnchor>
  <xdr:twoCellAnchor>
    <xdr:from>
      <xdr:col>1</xdr:col>
      <xdr:colOff>28575</xdr:colOff>
      <xdr:row>24</xdr:row>
      <xdr:rowOff>1</xdr:rowOff>
    </xdr:from>
    <xdr:to>
      <xdr:col>4</xdr:col>
      <xdr:colOff>361950</xdr:colOff>
      <xdr:row>26</xdr:row>
      <xdr:rowOff>133351</xdr:rowOff>
    </xdr:to>
    <xdr:sp macro="" textlink="">
      <xdr:nvSpPr>
        <xdr:cNvPr id="6" name="CasellaDiTesto 5"/>
        <xdr:cNvSpPr txBox="1"/>
      </xdr:nvSpPr>
      <xdr:spPr>
        <a:xfrm>
          <a:off x="104775" y="609601"/>
          <a:ext cx="333375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it-IT" sz="1400" b="1">
              <a:solidFill>
                <a:srgbClr val="0070C0"/>
              </a:solidFill>
            </a:rPr>
            <a:t>VALIDO SOLO  per il giocatore reference con drive di 200  mt.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33618</xdr:colOff>
      <xdr:row>0</xdr:row>
      <xdr:rowOff>501854</xdr:rowOff>
    </xdr:from>
    <xdr:to>
      <xdr:col>20</xdr:col>
      <xdr:colOff>155746</xdr:colOff>
      <xdr:row>51</xdr:row>
      <xdr:rowOff>97638</xdr:rowOff>
    </xdr:to>
    <xdr:sp macro="" textlink="">
      <xdr:nvSpPr>
        <xdr:cNvPr id="2" name="CasellaDiTesto 1"/>
        <xdr:cNvSpPr txBox="1"/>
      </xdr:nvSpPr>
      <xdr:spPr>
        <a:xfrm>
          <a:off x="6014908" y="501854"/>
          <a:ext cx="3891161" cy="150201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400" b="1" u="sng">
              <a:solidFill>
                <a:schemeClr val="tx1"/>
              </a:solidFill>
            </a:rPr>
            <a:t>Colonna L</a:t>
          </a:r>
          <a:r>
            <a:rPr lang="it-IT" sz="1400" b="1" u="sng" baseline="0">
              <a:solidFill>
                <a:schemeClr val="tx1"/>
              </a:solidFill>
            </a:rPr>
            <a:t> </a:t>
          </a:r>
          <a:r>
            <a:rPr lang="it-IT" sz="1400" b="1" u="sng">
              <a:solidFill>
                <a:schemeClr val="tx1"/>
              </a:solidFill>
            </a:rPr>
            <a:t>a destra:</a:t>
          </a:r>
          <a:r>
            <a:rPr lang="it-IT" sz="1400" b="0" u="none">
              <a:solidFill>
                <a:schemeClr val="tx1"/>
              </a:solidFill>
            </a:rPr>
            <a:t> Inserire la </a:t>
          </a:r>
          <a:r>
            <a:rPr lang="it-IT" sz="1400" b="0" u="none" baseline="0">
              <a:solidFill>
                <a:schemeClr val="tx1"/>
              </a:solidFill>
            </a:rPr>
            <a:t>distanza del bastone più lungo che si ha in sacca. </a:t>
          </a:r>
        </a:p>
        <a:p>
          <a:endParaRPr lang="it-IT" sz="1400" b="1" u="sng">
            <a:solidFill>
              <a:schemeClr val="tx1"/>
            </a:solidFill>
          </a:endParaRPr>
        </a:p>
        <a:p>
          <a:r>
            <a:rPr lang="it-IT" sz="1600" b="1" i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TEE GPS: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quale distanza dal </a:t>
          </a:r>
          <a:r>
            <a:rPr lang="it-IT" sz="1600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centro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green si trova il mio tee di partenza. Se buca 1 = 383 mt, stando a centro fairway o sul sentiero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dai vecchi tee al fairway, 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quando il GPS indica 383 metri dal CENTRO green, ho trovato il mio tee di partenza.</a:t>
          </a:r>
          <a:endParaRPr lang="it-IT" sz="1600">
            <a:effectLst/>
          </a:endParaRPr>
        </a:p>
        <a:p>
          <a:r>
            <a:rPr lang="it-IT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 le buche dog leg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sotto, c’è un secondo numero preceduto da  T  che indica il tee GPS il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cui drive arriva al turning point</a:t>
          </a:r>
          <a:r>
            <a:rPr lang="it-IT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Si trova con la funzione ostacoli dell'orologio</a:t>
          </a:r>
          <a:r>
            <a:rPr lang="it-IT" sz="16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GPS.</a:t>
          </a:r>
          <a:endParaRPr lang="it-IT" sz="1400" b="1" u="sng">
            <a:solidFill>
              <a:schemeClr val="tx1"/>
            </a:solidFill>
          </a:endParaRPr>
        </a:p>
        <a:p>
          <a:r>
            <a:rPr lang="it-IT" sz="1400" b="1" u="sng">
              <a:solidFill>
                <a:schemeClr val="tx1"/>
              </a:solidFill>
            </a:rPr>
            <a:t>F.D. clearance</a:t>
          </a:r>
          <a:r>
            <a:rPr lang="it-IT" sz="1400" u="none">
              <a:solidFill>
                <a:schemeClr val="tx1"/>
              </a:solidFill>
            </a:rPr>
            <a:t>: (non operativo) </a:t>
          </a:r>
          <a:r>
            <a:rPr lang="it-IT" sz="1400">
              <a:solidFill>
                <a:schemeClr val="tx1"/>
              </a:solidFill>
            </a:rPr>
            <a:t>quando sul fairway c’è una interruzione (fosso, vallone, ecc.) </a:t>
          </a:r>
          <a:r>
            <a:rPr lang="it-IT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compaiono due numeri, il primo indica a quanti metri prima (numero negativo) o dopo il</a:t>
          </a:r>
          <a:r>
            <a:rPr lang="it-IT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margine</a:t>
          </a:r>
          <a:r>
            <a:rPr lang="it-IT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(numero positivo) la</a:t>
          </a:r>
          <a:r>
            <a:rPr lang="it-IT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palla arriverà,</a:t>
          </a:r>
          <a:r>
            <a:rPr lang="it-IT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</a:t>
          </a:r>
          <a:r>
            <a:rPr lang="it-IT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secondo numero indica in metri la larghezza dell'interruzione.</a:t>
          </a:r>
          <a:r>
            <a:rPr lang="it-IT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it-IT" sz="1400">
            <a:solidFill>
              <a:schemeClr val="tx1"/>
            </a:solidFill>
          </a:endParaRPr>
        </a:p>
        <a:p>
          <a:r>
            <a:rPr lang="it-IT" sz="1600" b="1" u="sng">
              <a:solidFill>
                <a:schemeClr val="tx1"/>
              </a:solidFill>
            </a:rPr>
            <a:t>D &amp; 1° spot</a:t>
          </a:r>
          <a:r>
            <a:rPr lang="it-IT" sz="1600">
              <a:solidFill>
                <a:schemeClr val="tx1"/>
              </a:solidFill>
            </a:rPr>
            <a:t>:  buca 1, D 243: la lettera D indica che è stato usato il bastone più lungo della sacca che è arrivato a</a:t>
          </a:r>
          <a:r>
            <a:rPr lang="it-IT" sz="1600" baseline="0">
              <a:solidFill>
                <a:schemeClr val="tx1"/>
              </a:solidFill>
            </a:rPr>
            <a:t> </a:t>
          </a:r>
          <a:r>
            <a:rPr lang="it-IT" sz="1600">
              <a:solidFill>
                <a:schemeClr val="tx1"/>
              </a:solidFill>
            </a:rPr>
            <a:t>243 mt. DAL centro green, che è il 1° spot GPS dove andrebbe piazzata la palla in caso che il drive fosse ingiocabile.  Quando la casella è bianca significa che il 1° spot GPS è indicato nella casella sottostante.  </a:t>
          </a:r>
        </a:p>
        <a:p>
          <a:endParaRPr lang="it-IT" sz="1600">
            <a:solidFill>
              <a:schemeClr val="tx1"/>
            </a:solidFill>
          </a:endParaRPr>
        </a:p>
        <a:p>
          <a:r>
            <a:rPr lang="it-IT" sz="1600" b="1">
              <a:solidFill>
                <a:schemeClr val="tx1"/>
              </a:solidFill>
            </a:rPr>
            <a:t>Approach club/dist</a:t>
          </a:r>
          <a:r>
            <a:rPr lang="it-IT" sz="1600">
              <a:solidFill>
                <a:schemeClr val="tx1"/>
              </a:solidFill>
            </a:rPr>
            <a:t>:</a:t>
          </a:r>
          <a:r>
            <a:rPr lang="it-IT" sz="1200">
              <a:solidFill>
                <a:schemeClr val="tx1"/>
              </a:solidFill>
            </a:rPr>
            <a:t> (VALIDO SOLO PER SCORE INTEGRALE,</a:t>
          </a:r>
          <a:r>
            <a:rPr lang="it-IT" sz="1200" baseline="0">
              <a:solidFill>
                <a:schemeClr val="tx1"/>
              </a:solidFill>
            </a:rPr>
            <a:t> </a:t>
          </a:r>
          <a:r>
            <a:rPr lang="it-IT" sz="1400">
              <a:solidFill>
                <a:schemeClr val="tx1"/>
              </a:solidFill>
            </a:rPr>
            <a:t>la sigla indica quale bastone viene usato per arrivare a centro green, 4H = ibrido 4, 5w =   legno 5, Gi = Gap wedge. Il numero indica il 2° spot GPS di un par 5). </a:t>
          </a:r>
        </a:p>
        <a:p>
          <a:r>
            <a:rPr lang="it-IT" sz="1600">
              <a:solidFill>
                <a:schemeClr val="tx1"/>
              </a:solidFill>
            </a:rPr>
            <a:t>Se l’indicazione è 0 è perché il colpo di approach finisce al cerntro green e se la palla diventa ingiocabile, si piazza la palla al centro del collar nel punto stimato più lontano dalla buca.</a:t>
          </a:r>
        </a:p>
        <a:p>
          <a:r>
            <a:rPr lang="it-IT" sz="16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Esempi: drive prescelto = tee di partenza 160 mt, buca par 5 da 360 mt, il drive arriva al punto GPS 200 mt dal centro green, il 2° colpo arriva al punto GPS 50 mt dal centro green , il 3° colpo va al centro del green.</a:t>
          </a:r>
          <a:endParaRPr lang="it-IT" sz="1600">
            <a:solidFill>
              <a:schemeClr val="tx1"/>
            </a:solidFill>
            <a:effectLst/>
          </a:endParaRPr>
        </a:p>
        <a:p>
          <a:r>
            <a:rPr lang="it-IT" sz="16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Il drive va fuori limite; con un colpo virtuale, si piazza la palla sul punto GPS 200 mt.</a:t>
          </a:r>
          <a:endParaRPr lang="it-IT" sz="1600">
            <a:solidFill>
              <a:schemeClr val="tx1"/>
            </a:solidFill>
            <a:effectLst/>
          </a:endParaRPr>
        </a:p>
        <a:p>
          <a:r>
            <a:rPr lang="it-IT" sz="16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Il 2° colpo va in acqua; con un colpo virtuale, si piazza la palla sul punto GPS 50 mt.</a:t>
          </a:r>
          <a:endParaRPr lang="it-IT" sz="1600">
            <a:solidFill>
              <a:schemeClr val="tx1"/>
            </a:solidFill>
            <a:effectLst/>
          </a:endParaRPr>
        </a:p>
        <a:p>
          <a:r>
            <a:rPr lang="it-IT" sz="16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Il 3° colpo sparisce dentro un cipresso; con un colpo virtuale, si piazza la palla al centro del collar del green nel punto stimato più lontano dalla buca.</a:t>
          </a:r>
          <a:endParaRPr lang="it-IT" sz="1600">
            <a:solidFill>
              <a:schemeClr val="tx1"/>
            </a:solidFill>
            <a:effectLst/>
          </a:endParaRPr>
        </a:p>
        <a:p>
          <a:r>
            <a:rPr lang="it-IT" sz="1600" i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Ovviamente i 3 esempi si riferiscono a giocatori diversi, altrimenti lo stesso giocatore dovrebbe interrompere dopo aver giocato il 3° colpo col quale raggiungerebbe, con l’ultimo colpo virtuale, il bogey della buca.  </a:t>
          </a:r>
          <a:r>
            <a:rPr lang="it-IT" sz="16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    </a:t>
          </a:r>
          <a:endParaRPr lang="it-IT" sz="1600">
            <a:solidFill>
              <a:schemeClr val="tx1"/>
            </a:solidFill>
            <a:effectLst/>
          </a:endParaRPr>
        </a:p>
        <a:p>
          <a:r>
            <a:rPr lang="it-IT" sz="1400">
              <a:solidFill>
                <a:schemeClr val="tx1"/>
              </a:solidFill>
            </a:rPr>
            <a:t>		            </a:t>
          </a:r>
          <a:r>
            <a:rPr lang="it-IT" sz="1000" baseline="0">
              <a:solidFill>
                <a:schemeClr val="tx1"/>
              </a:solidFill>
            </a:rPr>
            <a:t>   </a:t>
          </a:r>
          <a:r>
            <a:rPr lang="it-IT" sz="1100" baseline="0">
              <a:solidFill>
                <a:schemeClr val="tx1"/>
              </a:solidFill>
            </a:rPr>
            <a:t>by Massimo Gessi</a:t>
          </a:r>
        </a:p>
        <a:p>
          <a:r>
            <a:rPr lang="it-IT" sz="1100" baseline="0">
              <a:solidFill>
                <a:schemeClr val="tx1"/>
              </a:solidFill>
            </a:rPr>
            <a:t>				</a:t>
          </a:r>
          <a:endParaRPr lang="it-IT" sz="1200">
            <a:solidFill>
              <a:schemeClr val="tx1"/>
            </a:solidFill>
          </a:endParaRPr>
        </a:p>
        <a:p>
          <a:endParaRPr lang="it-IT" sz="1100">
            <a:solidFill>
              <a:srgbClr val="FFFF00"/>
            </a:solidFill>
          </a:endParaRPr>
        </a:p>
      </xdr:txBody>
    </xdr:sp>
    <xdr:clientData/>
  </xdr:twoCellAnchor>
  <xdr:twoCellAnchor>
    <xdr:from>
      <xdr:col>0</xdr:col>
      <xdr:colOff>105833</xdr:colOff>
      <xdr:row>52</xdr:row>
      <xdr:rowOff>21168</xdr:rowOff>
    </xdr:from>
    <xdr:to>
      <xdr:col>12</xdr:col>
      <xdr:colOff>433917</xdr:colOff>
      <xdr:row>53</xdr:row>
      <xdr:rowOff>148167</xdr:rowOff>
    </xdr:to>
    <xdr:sp macro="" textlink="">
      <xdr:nvSpPr>
        <xdr:cNvPr id="3" name="CasellaDiTesto 2"/>
        <xdr:cNvSpPr txBox="1"/>
      </xdr:nvSpPr>
      <xdr:spPr>
        <a:xfrm>
          <a:off x="105833" y="15388168"/>
          <a:ext cx="5545667" cy="37041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it-IT" sz="1200"/>
            <a:t>La distanza dichiarata deve essere quella MEDIA VERA </a:t>
          </a:r>
          <a:r>
            <a:rPr lang="it-IT" sz="1200" baseline="0"/>
            <a:t>.</a:t>
          </a:r>
          <a:endParaRPr lang="it-IT" sz="1200"/>
        </a:p>
      </xdr:txBody>
    </xdr:sp>
    <xdr:clientData/>
  </xdr:twoCellAnchor>
  <xdr:twoCellAnchor>
    <xdr:from>
      <xdr:col>1</xdr:col>
      <xdr:colOff>1366</xdr:colOff>
      <xdr:row>0</xdr:row>
      <xdr:rowOff>0</xdr:rowOff>
    </xdr:from>
    <xdr:to>
      <xdr:col>19</xdr:col>
      <xdr:colOff>932016</xdr:colOff>
      <xdr:row>0</xdr:row>
      <xdr:rowOff>459864</xdr:rowOff>
    </xdr:to>
    <xdr:sp macro="" textlink="">
      <xdr:nvSpPr>
        <xdr:cNvPr id="4" name="CasellaDiTesto 3"/>
        <xdr:cNvSpPr txBox="1"/>
      </xdr:nvSpPr>
      <xdr:spPr>
        <a:xfrm>
          <a:off x="62818" y="0"/>
          <a:ext cx="9677263" cy="45986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it-IT" sz="1100" b="1">
              <a:solidFill>
                <a:srgbClr val="0070C0"/>
              </a:solidFill>
            </a:rPr>
            <a:t>STAMPARE SU UN CARTONCINO A4 da 120 gr.  IL SUNTO REGOLE E FARNE</a:t>
          </a:r>
          <a:r>
            <a:rPr lang="it-IT" sz="1100" b="1" baseline="0">
              <a:solidFill>
                <a:srgbClr val="0070C0"/>
              </a:solidFill>
            </a:rPr>
            <a:t> DELLE FOTOPIE, COSI' RESTA DA STAMPARE SOLO LA FACCIA ANTERIORE DELLO SCORE.</a:t>
          </a:r>
        </a:p>
        <a:p>
          <a:r>
            <a:rPr lang="it-IT" sz="1100" b="1" baseline="0">
              <a:solidFill>
                <a:srgbClr val="0070C0"/>
              </a:solidFill>
            </a:rPr>
            <a:t>Si possono variare i minuti di durata delle singole buche. Usare i due punti tra ora e minuti.  RIEMPIRE LE CASELLE GIALLE.</a:t>
          </a:r>
          <a:endParaRPr lang="it-IT" sz="1100" b="1">
            <a:solidFill>
              <a:srgbClr val="0070C0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G61"/>
  <sheetViews>
    <sheetView topLeftCell="A28" zoomScaleNormal="100" workbookViewId="0">
      <selection activeCell="J31" sqref="J31"/>
    </sheetView>
  </sheetViews>
  <sheetFormatPr defaultRowHeight="18.75" x14ac:dyDescent="0.25"/>
  <cols>
    <col min="1" max="1" width="1.140625" style="51" customWidth="1"/>
    <col min="2" max="2" width="31" style="51" customWidth="1"/>
    <col min="3" max="5" width="7" style="51" customWidth="1"/>
    <col min="6" max="7" width="9.140625" style="51" hidden="1" customWidth="1"/>
    <col min="8" max="8" width="7.7109375" style="51" hidden="1" customWidth="1"/>
    <col min="9" max="18" width="7.7109375" style="51" customWidth="1"/>
    <col min="19" max="19" width="6.5703125" style="51" customWidth="1"/>
    <col min="20" max="20" width="4" style="51" hidden="1" customWidth="1"/>
    <col min="21" max="29" width="4.7109375" style="51" hidden="1" customWidth="1"/>
    <col min="30" max="30" width="4.85546875" style="51" hidden="1" customWidth="1"/>
    <col min="31" max="38" width="4.7109375" style="51" hidden="1" customWidth="1"/>
    <col min="39" max="51" width="5.140625" style="51" hidden="1" customWidth="1"/>
    <col min="52" max="52" width="1.42578125" style="238" hidden="1" customWidth="1"/>
    <col min="53" max="53" width="3.85546875" style="51" customWidth="1"/>
    <col min="54" max="59" width="5.140625" style="51" customWidth="1"/>
    <col min="60" max="61" width="7.7109375" style="51" customWidth="1"/>
    <col min="62" max="16384" width="9.140625" style="51"/>
  </cols>
  <sheetData>
    <row r="1" spans="1:59" s="95" customFormat="1" ht="3" customHeight="1" x14ac:dyDescent="0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3"/>
      <c r="M1" s="64"/>
      <c r="N1" s="64"/>
      <c r="O1" s="64"/>
      <c r="P1" s="65"/>
      <c r="Q1" s="65"/>
      <c r="R1" s="65"/>
      <c r="S1" s="65"/>
      <c r="T1" s="65"/>
      <c r="U1" s="64"/>
      <c r="V1" s="64"/>
      <c r="W1" s="64"/>
      <c r="X1" s="64"/>
      <c r="Y1" s="66"/>
      <c r="Z1" s="67"/>
      <c r="AA1" s="68"/>
      <c r="AB1" s="68"/>
      <c r="AC1" s="68"/>
      <c r="AD1" s="68"/>
      <c r="AE1" s="68"/>
      <c r="AF1" s="68"/>
      <c r="AG1" s="68"/>
      <c r="AH1" s="69"/>
      <c r="AI1" s="70"/>
      <c r="AJ1" s="70"/>
      <c r="AK1" s="70"/>
      <c r="AL1" s="70"/>
      <c r="AM1" s="70"/>
      <c r="AN1" s="70"/>
      <c r="AO1" s="70"/>
      <c r="AP1" s="70"/>
      <c r="AQ1" s="70"/>
      <c r="AR1" s="64"/>
      <c r="AS1" s="75"/>
      <c r="AT1" s="75"/>
      <c r="AU1" s="75"/>
      <c r="AV1" s="75"/>
      <c r="AW1" s="75"/>
      <c r="AX1" s="75"/>
      <c r="AY1" s="75"/>
      <c r="AZ1" s="237"/>
      <c r="BA1" s="75"/>
      <c r="BB1" s="75"/>
      <c r="BC1" s="75"/>
      <c r="BD1" s="75"/>
      <c r="BE1" s="75"/>
      <c r="BF1" s="75"/>
      <c r="BG1" s="75"/>
    </row>
    <row r="2" spans="1:59" s="95" customFormat="1" ht="19.5" hidden="1" customHeight="1" thickBot="1" x14ac:dyDescent="0.3">
      <c r="A2" s="75"/>
      <c r="B2" s="75"/>
      <c r="C2" s="75"/>
      <c r="D2" s="75"/>
      <c r="E2" s="75"/>
      <c r="F2" s="96"/>
      <c r="G2" s="76"/>
      <c r="H2" s="77" t="s">
        <v>6</v>
      </c>
      <c r="I2" s="249" t="s">
        <v>7</v>
      </c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0"/>
      <c r="AD2" s="250"/>
      <c r="AE2" s="250"/>
      <c r="AF2" s="250"/>
      <c r="AG2" s="250"/>
      <c r="AH2" s="250"/>
      <c r="AI2" s="250"/>
      <c r="AJ2" s="64"/>
      <c r="AK2" s="64"/>
      <c r="AL2" s="70"/>
      <c r="AM2" s="70"/>
      <c r="AN2" s="70"/>
      <c r="AO2" s="70"/>
      <c r="AP2" s="70"/>
      <c r="AQ2" s="70"/>
      <c r="AR2" s="64"/>
      <c r="AS2" s="75"/>
      <c r="AT2" s="75"/>
      <c r="AU2" s="75"/>
      <c r="AV2" s="75"/>
      <c r="AW2" s="75"/>
      <c r="AX2" s="75"/>
      <c r="AY2" s="75"/>
      <c r="AZ2" s="237"/>
      <c r="BA2" s="75"/>
      <c r="BB2" s="75"/>
      <c r="BC2" s="75"/>
      <c r="BD2" s="75"/>
      <c r="BE2" s="75"/>
      <c r="BF2" s="75"/>
      <c r="BG2" s="75"/>
    </row>
    <row r="3" spans="1:59" s="95" customFormat="1" ht="16.5" hidden="1" thickBot="1" x14ac:dyDescent="0.3">
      <c r="A3" s="75"/>
      <c r="B3" s="75"/>
      <c r="C3" s="75"/>
      <c r="D3" s="75"/>
      <c r="E3" s="75"/>
      <c r="F3" s="96"/>
      <c r="G3" s="76"/>
      <c r="H3" s="12" t="s">
        <v>6</v>
      </c>
      <c r="I3" s="251" t="s">
        <v>9</v>
      </c>
      <c r="J3" s="252"/>
      <c r="K3" s="252"/>
      <c r="L3" s="252"/>
      <c r="M3" s="253"/>
      <c r="N3" s="254" t="s">
        <v>10</v>
      </c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13"/>
      <c r="AE3" s="255"/>
      <c r="AF3" s="255"/>
      <c r="AG3" s="255"/>
      <c r="AH3" s="255"/>
      <c r="AI3" s="256"/>
      <c r="AJ3" s="78"/>
      <c r="AK3" s="64"/>
      <c r="AL3" s="70"/>
      <c r="AM3" s="71" t="s">
        <v>3</v>
      </c>
      <c r="AN3" s="72">
        <v>200</v>
      </c>
      <c r="AO3" s="72">
        <v>175</v>
      </c>
      <c r="AP3" s="72">
        <v>170</v>
      </c>
      <c r="AQ3" s="72">
        <v>145</v>
      </c>
      <c r="AR3" s="72">
        <v>140</v>
      </c>
      <c r="AS3" s="72">
        <v>100</v>
      </c>
      <c r="AT3" s="73"/>
      <c r="AU3" s="74"/>
      <c r="AV3" s="75"/>
      <c r="AW3" s="75"/>
      <c r="AX3" s="75"/>
      <c r="AY3" s="75"/>
      <c r="AZ3" s="237"/>
      <c r="BA3" s="75"/>
      <c r="BB3" s="75"/>
      <c r="BC3" s="75"/>
      <c r="BD3" s="75"/>
      <c r="BE3" s="75"/>
      <c r="BF3" s="75"/>
      <c r="BG3" s="75"/>
    </row>
    <row r="4" spans="1:59" s="95" customFormat="1" ht="15.75" hidden="1" x14ac:dyDescent="0.25">
      <c r="A4" s="81"/>
      <c r="B4" s="129"/>
      <c r="C4" s="129"/>
      <c r="D4" s="129"/>
      <c r="E4" s="129"/>
      <c r="F4" s="265" t="s">
        <v>11</v>
      </c>
      <c r="G4" s="266"/>
      <c r="H4" s="14">
        <v>270</v>
      </c>
      <c r="I4" s="15">
        <v>230</v>
      </c>
      <c r="J4" s="16"/>
      <c r="K4" s="16">
        <v>220</v>
      </c>
      <c r="L4" s="16"/>
      <c r="M4" s="17">
        <v>210</v>
      </c>
      <c r="N4" s="18">
        <v>200</v>
      </c>
      <c r="O4" s="18">
        <v>195</v>
      </c>
      <c r="P4" s="18">
        <v>190</v>
      </c>
      <c r="Q4" s="18">
        <v>185</v>
      </c>
      <c r="R4" s="18">
        <v>180</v>
      </c>
      <c r="S4" s="18">
        <v>175</v>
      </c>
      <c r="T4" s="18"/>
      <c r="U4" s="18">
        <v>170</v>
      </c>
      <c r="V4" s="18">
        <v>165</v>
      </c>
      <c r="W4" s="18">
        <v>160</v>
      </c>
      <c r="X4" s="18">
        <v>155</v>
      </c>
      <c r="Y4" s="19">
        <v>150</v>
      </c>
      <c r="Z4" s="19">
        <v>145</v>
      </c>
      <c r="AA4" s="19">
        <v>140</v>
      </c>
      <c r="AB4" s="19">
        <v>135</v>
      </c>
      <c r="AC4" s="19">
        <v>130</v>
      </c>
      <c r="AD4" s="19">
        <v>125</v>
      </c>
      <c r="AE4" s="20">
        <v>120</v>
      </c>
      <c r="AF4" s="19">
        <v>115</v>
      </c>
      <c r="AG4" s="19">
        <v>110</v>
      </c>
      <c r="AH4" s="21">
        <v>105</v>
      </c>
      <c r="AI4" s="22">
        <v>100</v>
      </c>
      <c r="AJ4" s="246" t="s">
        <v>12</v>
      </c>
      <c r="AK4" s="244"/>
      <c r="AL4" s="64"/>
      <c r="AM4" s="71" t="s">
        <v>8</v>
      </c>
      <c r="AN4" s="72">
        <v>170</v>
      </c>
      <c r="AO4" s="72">
        <v>150</v>
      </c>
      <c r="AP4" s="72">
        <v>140</v>
      </c>
      <c r="AQ4" s="72">
        <v>100</v>
      </c>
      <c r="AR4" s="72"/>
      <c r="AS4" s="72"/>
      <c r="AT4" s="73"/>
      <c r="AU4" s="74"/>
      <c r="AV4" s="64"/>
      <c r="AW4" s="69"/>
      <c r="AX4" s="69"/>
      <c r="AY4" s="69"/>
      <c r="AZ4" s="139"/>
      <c r="BA4" s="69"/>
      <c r="BB4" s="69"/>
      <c r="BC4" s="69"/>
      <c r="BD4" s="69"/>
      <c r="BE4" s="70"/>
      <c r="BF4" s="70"/>
      <c r="BG4" s="70"/>
    </row>
    <row r="5" spans="1:59" s="95" customFormat="1" ht="15.75" hidden="1" x14ac:dyDescent="0.25">
      <c r="A5" s="82"/>
      <c r="B5" s="130"/>
      <c r="C5" s="130"/>
      <c r="D5" s="130"/>
      <c r="E5" s="130"/>
      <c r="F5" s="244" t="s">
        <v>15</v>
      </c>
      <c r="G5" s="245"/>
      <c r="H5" s="23">
        <v>240</v>
      </c>
      <c r="I5" s="24">
        <v>214</v>
      </c>
      <c r="J5" s="25"/>
      <c r="K5" s="25">
        <v>206</v>
      </c>
      <c r="L5" s="25"/>
      <c r="M5" s="26">
        <v>197</v>
      </c>
      <c r="N5" s="83">
        <v>193</v>
      </c>
      <c r="O5" s="83">
        <v>188</v>
      </c>
      <c r="P5" s="83">
        <v>184</v>
      </c>
      <c r="Q5" s="83">
        <v>179</v>
      </c>
      <c r="R5" s="83">
        <v>174</v>
      </c>
      <c r="S5" s="83">
        <v>169</v>
      </c>
      <c r="T5" s="83"/>
      <c r="U5" s="83">
        <v>165</v>
      </c>
      <c r="V5" s="83">
        <v>160</v>
      </c>
      <c r="W5" s="83">
        <v>155</v>
      </c>
      <c r="X5" s="83">
        <v>150</v>
      </c>
      <c r="Y5" s="27">
        <v>146</v>
      </c>
      <c r="Z5" s="27">
        <v>141</v>
      </c>
      <c r="AA5" s="27">
        <v>136</v>
      </c>
      <c r="AB5" s="27">
        <v>131</v>
      </c>
      <c r="AC5" s="27">
        <v>127</v>
      </c>
      <c r="AD5" s="27">
        <v>122</v>
      </c>
      <c r="AE5" s="28">
        <v>117</v>
      </c>
      <c r="AF5" s="27">
        <v>112</v>
      </c>
      <c r="AG5" s="27">
        <v>107</v>
      </c>
      <c r="AH5" s="29">
        <v>102</v>
      </c>
      <c r="AI5" s="84">
        <v>98</v>
      </c>
      <c r="AJ5" s="246" t="s">
        <v>16</v>
      </c>
      <c r="AK5" s="244"/>
      <c r="AL5" s="70"/>
      <c r="AM5" s="79" t="s">
        <v>4</v>
      </c>
      <c r="AN5" s="263">
        <v>50</v>
      </c>
      <c r="AO5" s="263"/>
      <c r="AP5" s="263">
        <v>50</v>
      </c>
      <c r="AQ5" s="263"/>
      <c r="AR5" s="263"/>
      <c r="AS5" s="263"/>
      <c r="AT5" s="263" t="s">
        <v>35</v>
      </c>
      <c r="AU5" s="264"/>
      <c r="AV5" s="80"/>
      <c r="AW5" s="64"/>
      <c r="AX5" s="69"/>
      <c r="AY5" s="69"/>
      <c r="AZ5" s="139"/>
      <c r="BA5" s="69"/>
      <c r="BB5" s="69"/>
      <c r="BC5" s="69"/>
      <c r="BD5" s="69"/>
      <c r="BE5" s="69"/>
      <c r="BF5" s="70"/>
      <c r="BG5" s="70"/>
    </row>
    <row r="6" spans="1:59" s="95" customFormat="1" ht="15.75" hidden="1" x14ac:dyDescent="0.25">
      <c r="A6" s="81"/>
      <c r="B6" s="130"/>
      <c r="C6" s="130"/>
      <c r="D6" s="130"/>
      <c r="E6" s="130"/>
      <c r="F6" s="244" t="s">
        <v>17</v>
      </c>
      <c r="G6" s="245"/>
      <c r="H6" s="23">
        <v>208</v>
      </c>
      <c r="I6" s="30">
        <v>194</v>
      </c>
      <c r="J6" s="25"/>
      <c r="K6" s="25">
        <v>186</v>
      </c>
      <c r="L6" s="25"/>
      <c r="M6" s="26">
        <v>178</v>
      </c>
      <c r="N6" s="85">
        <v>175</v>
      </c>
      <c r="O6" s="85">
        <v>171</v>
      </c>
      <c r="P6" s="85">
        <v>166</v>
      </c>
      <c r="Q6" s="85">
        <v>162</v>
      </c>
      <c r="R6" s="85">
        <v>158</v>
      </c>
      <c r="S6" s="83">
        <v>155</v>
      </c>
      <c r="T6" s="83"/>
      <c r="U6" s="83">
        <v>150</v>
      </c>
      <c r="V6" s="83">
        <v>146</v>
      </c>
      <c r="W6" s="85">
        <v>141</v>
      </c>
      <c r="X6" s="85">
        <v>137</v>
      </c>
      <c r="Y6" s="31">
        <v>132</v>
      </c>
      <c r="Z6" s="31">
        <v>128</v>
      </c>
      <c r="AA6" s="31">
        <v>124</v>
      </c>
      <c r="AB6" s="31">
        <v>119</v>
      </c>
      <c r="AC6" s="31">
        <v>115</v>
      </c>
      <c r="AD6" s="31">
        <v>111</v>
      </c>
      <c r="AE6" s="32">
        <v>106</v>
      </c>
      <c r="AF6" s="31">
        <v>102</v>
      </c>
      <c r="AG6" s="31">
        <v>98</v>
      </c>
      <c r="AH6" s="33">
        <v>93</v>
      </c>
      <c r="AI6" s="86">
        <v>89</v>
      </c>
      <c r="AJ6" s="246" t="s">
        <v>17</v>
      </c>
      <c r="AK6" s="244"/>
      <c r="AL6" s="4"/>
      <c r="AM6" s="71" t="s">
        <v>13</v>
      </c>
      <c r="AN6" s="267" t="s">
        <v>14</v>
      </c>
      <c r="AO6" s="267"/>
      <c r="AP6" s="267"/>
      <c r="AQ6" s="267"/>
      <c r="AR6" s="267"/>
      <c r="AS6" s="267"/>
      <c r="AT6" s="73"/>
      <c r="AU6" s="74"/>
      <c r="AV6" s="75"/>
      <c r="AW6" s="75"/>
      <c r="AX6" s="75"/>
      <c r="AY6" s="75"/>
      <c r="AZ6" s="237"/>
      <c r="BA6" s="75"/>
      <c r="BB6" s="75"/>
      <c r="BC6" s="75"/>
      <c r="BD6" s="75"/>
      <c r="BE6" s="75"/>
      <c r="BF6" s="75"/>
      <c r="BG6" s="75"/>
    </row>
    <row r="7" spans="1:59" s="95" customFormat="1" ht="15.75" hidden="1" x14ac:dyDescent="0.25">
      <c r="A7" s="87"/>
      <c r="B7" s="130"/>
      <c r="C7" s="130"/>
      <c r="D7" s="130"/>
      <c r="E7" s="130"/>
      <c r="F7" s="244" t="s">
        <v>20</v>
      </c>
      <c r="G7" s="245"/>
      <c r="H7" s="23">
        <v>192.5</v>
      </c>
      <c r="I7" s="30">
        <v>174</v>
      </c>
      <c r="J7" s="25"/>
      <c r="K7" s="25">
        <v>168</v>
      </c>
      <c r="L7" s="25"/>
      <c r="M7" s="26">
        <v>160</v>
      </c>
      <c r="N7" s="85">
        <v>157</v>
      </c>
      <c r="O7" s="85">
        <v>153</v>
      </c>
      <c r="P7" s="85">
        <v>150</v>
      </c>
      <c r="Q7" s="85">
        <v>146</v>
      </c>
      <c r="R7" s="85">
        <v>142</v>
      </c>
      <c r="S7" s="83">
        <v>139</v>
      </c>
      <c r="T7" s="83"/>
      <c r="U7" s="83">
        <v>135</v>
      </c>
      <c r="V7" s="83">
        <v>131</v>
      </c>
      <c r="W7" s="85">
        <v>127</v>
      </c>
      <c r="X7" s="85">
        <v>123</v>
      </c>
      <c r="Y7" s="31">
        <v>119</v>
      </c>
      <c r="Z7" s="31">
        <v>115</v>
      </c>
      <c r="AA7" s="31">
        <v>113</v>
      </c>
      <c r="AB7" s="31">
        <v>109</v>
      </c>
      <c r="AC7" s="31">
        <v>105</v>
      </c>
      <c r="AD7" s="31">
        <v>100</v>
      </c>
      <c r="AE7" s="32">
        <v>96</v>
      </c>
      <c r="AF7" s="31">
        <v>92</v>
      </c>
      <c r="AG7" s="31">
        <v>88</v>
      </c>
      <c r="AH7" s="33">
        <v>84</v>
      </c>
      <c r="AI7" s="86">
        <v>80</v>
      </c>
      <c r="AJ7" s="246" t="s">
        <v>21</v>
      </c>
      <c r="AK7" s="244"/>
      <c r="AL7" s="70"/>
      <c r="AM7" s="79" t="s">
        <v>4</v>
      </c>
      <c r="AN7" s="263"/>
      <c r="AO7" s="263"/>
      <c r="AP7" s="263"/>
      <c r="AQ7" s="263"/>
      <c r="AR7" s="263"/>
      <c r="AS7" s="263"/>
      <c r="AT7" s="263" t="s">
        <v>35</v>
      </c>
      <c r="AU7" s="264"/>
      <c r="AV7" s="75"/>
      <c r="AW7" s="75"/>
      <c r="AX7" s="75"/>
      <c r="AY7" s="75"/>
      <c r="AZ7" s="237"/>
      <c r="BA7" s="75"/>
      <c r="BB7" s="75"/>
      <c r="BC7" s="75"/>
      <c r="BD7" s="75"/>
      <c r="BE7" s="75"/>
      <c r="BF7" s="75"/>
      <c r="BG7" s="75"/>
    </row>
    <row r="8" spans="1:59" s="95" customFormat="1" ht="15.75" hidden="1" customHeight="1" x14ac:dyDescent="0.25">
      <c r="A8" s="158"/>
      <c r="B8" s="159"/>
      <c r="C8" s="159"/>
      <c r="D8" s="159"/>
      <c r="E8" s="159"/>
      <c r="F8" s="247" t="s">
        <v>23</v>
      </c>
      <c r="G8" s="248"/>
      <c r="H8" s="23">
        <v>184</v>
      </c>
      <c r="I8" s="160">
        <v>161</v>
      </c>
      <c r="J8" s="161"/>
      <c r="K8" s="161">
        <v>151</v>
      </c>
      <c r="L8" s="161"/>
      <c r="M8" s="162">
        <v>143</v>
      </c>
      <c r="N8" s="163">
        <v>138</v>
      </c>
      <c r="O8" s="164">
        <v>133</v>
      </c>
      <c r="P8" s="164">
        <v>128</v>
      </c>
      <c r="Q8" s="164">
        <v>123</v>
      </c>
      <c r="R8" s="163">
        <v>120</v>
      </c>
      <c r="S8" s="163">
        <v>117</v>
      </c>
      <c r="T8" s="163"/>
      <c r="U8" s="163">
        <v>113</v>
      </c>
      <c r="V8" s="163">
        <v>109</v>
      </c>
      <c r="W8" s="163">
        <v>105</v>
      </c>
      <c r="X8" s="164">
        <v>102</v>
      </c>
      <c r="Y8" s="31">
        <v>98</v>
      </c>
      <c r="Z8" s="31">
        <v>95</v>
      </c>
      <c r="AA8" s="27">
        <v>91</v>
      </c>
      <c r="AB8" s="31">
        <v>87</v>
      </c>
      <c r="AC8" s="31">
        <v>82</v>
      </c>
      <c r="AD8" s="31">
        <v>78</v>
      </c>
      <c r="AE8" s="28">
        <v>74</v>
      </c>
      <c r="AF8" s="31">
        <v>70</v>
      </c>
      <c r="AG8" s="31">
        <v>66</v>
      </c>
      <c r="AH8" s="33">
        <v>62</v>
      </c>
      <c r="AI8" s="165">
        <v>58</v>
      </c>
      <c r="AJ8" s="246" t="s">
        <v>23</v>
      </c>
      <c r="AK8" s="244"/>
      <c r="AL8" s="70" t="s">
        <v>18</v>
      </c>
      <c r="AM8" s="71" t="s">
        <v>19</v>
      </c>
      <c r="AN8" s="72">
        <v>140</v>
      </c>
      <c r="AO8" s="72">
        <v>110</v>
      </c>
      <c r="AP8" s="72">
        <v>105</v>
      </c>
      <c r="AQ8" s="72">
        <v>90</v>
      </c>
      <c r="AR8" s="72">
        <v>85</v>
      </c>
      <c r="AS8" s="72">
        <v>60</v>
      </c>
      <c r="AT8" s="73"/>
      <c r="AU8" s="74"/>
      <c r="AV8" s="70"/>
      <c r="AW8" s="70"/>
      <c r="AX8" s="70"/>
      <c r="AY8" s="70"/>
      <c r="AZ8" s="37"/>
      <c r="BA8" s="70"/>
      <c r="BB8" s="75"/>
      <c r="BC8" s="75"/>
      <c r="BD8" s="75"/>
      <c r="BE8" s="75"/>
      <c r="BF8" s="75"/>
      <c r="BG8" s="75"/>
    </row>
    <row r="9" spans="1:59" s="175" customFormat="1" ht="15.75" hidden="1" customHeight="1" x14ac:dyDescent="0.25">
      <c r="A9" s="166"/>
      <c r="B9" s="167"/>
      <c r="C9" s="167"/>
      <c r="D9" s="167"/>
      <c r="E9" s="167"/>
      <c r="F9" s="258" t="s">
        <v>24</v>
      </c>
      <c r="G9" s="259"/>
      <c r="H9" s="34">
        <v>174</v>
      </c>
      <c r="I9" s="30">
        <v>151</v>
      </c>
      <c r="J9" s="25"/>
      <c r="K9" s="25">
        <v>142</v>
      </c>
      <c r="L9" s="25"/>
      <c r="M9" s="26">
        <v>133</v>
      </c>
      <c r="N9" s="168">
        <v>129</v>
      </c>
      <c r="O9" s="168">
        <v>124</v>
      </c>
      <c r="P9" s="168">
        <v>120</v>
      </c>
      <c r="Q9" s="168">
        <v>115</v>
      </c>
      <c r="R9" s="168">
        <v>113</v>
      </c>
      <c r="S9" s="169">
        <v>110</v>
      </c>
      <c r="T9" s="169"/>
      <c r="U9" s="169">
        <v>106</v>
      </c>
      <c r="V9" s="169">
        <v>103</v>
      </c>
      <c r="W9" s="168">
        <v>99</v>
      </c>
      <c r="X9" s="168">
        <v>96</v>
      </c>
      <c r="Y9" s="35">
        <v>92</v>
      </c>
      <c r="Z9" s="35">
        <v>90</v>
      </c>
      <c r="AA9" s="35">
        <v>86</v>
      </c>
      <c r="AB9" s="35">
        <v>82</v>
      </c>
      <c r="AC9" s="35">
        <v>78</v>
      </c>
      <c r="AD9" s="35">
        <v>74</v>
      </c>
      <c r="AE9" s="170">
        <v>70</v>
      </c>
      <c r="AF9" s="35">
        <v>66</v>
      </c>
      <c r="AG9" s="35">
        <v>62</v>
      </c>
      <c r="AH9" s="36">
        <v>58</v>
      </c>
      <c r="AI9" s="171">
        <v>54</v>
      </c>
      <c r="AJ9" s="260" t="s">
        <v>24</v>
      </c>
      <c r="AK9" s="258"/>
      <c r="AL9" s="172"/>
      <c r="AM9" s="173" t="s">
        <v>4</v>
      </c>
      <c r="AN9" s="261">
        <v>8</v>
      </c>
      <c r="AO9" s="261"/>
      <c r="AP9" s="261">
        <v>6</v>
      </c>
      <c r="AQ9" s="261"/>
      <c r="AR9" s="261">
        <v>4</v>
      </c>
      <c r="AS9" s="261"/>
      <c r="AT9" s="261" t="s">
        <v>22</v>
      </c>
      <c r="AU9" s="262"/>
      <c r="AV9" s="257"/>
      <c r="AW9" s="257"/>
      <c r="AX9" s="257"/>
      <c r="AY9" s="257"/>
      <c r="AZ9" s="257"/>
      <c r="BA9" s="257"/>
      <c r="BB9" s="174"/>
      <c r="BC9" s="174"/>
      <c r="BD9" s="174"/>
      <c r="BE9" s="174"/>
      <c r="BF9" s="174"/>
      <c r="BG9" s="174"/>
    </row>
    <row r="10" spans="1:59" s="95" customFormat="1" ht="15.75" hidden="1" x14ac:dyDescent="0.25">
      <c r="A10" s="87"/>
      <c r="B10" s="130"/>
      <c r="C10" s="130"/>
      <c r="D10" s="130"/>
      <c r="E10" s="130"/>
      <c r="F10" s="244" t="s">
        <v>25</v>
      </c>
      <c r="G10" s="245"/>
      <c r="H10" s="23">
        <v>164</v>
      </c>
      <c r="I10" s="24">
        <v>141</v>
      </c>
      <c r="J10" s="25"/>
      <c r="K10" s="25">
        <v>132</v>
      </c>
      <c r="L10" s="25"/>
      <c r="M10" s="26">
        <v>126</v>
      </c>
      <c r="N10" s="83">
        <v>121</v>
      </c>
      <c r="O10" s="85">
        <v>117</v>
      </c>
      <c r="P10" s="85">
        <v>112</v>
      </c>
      <c r="Q10" s="85">
        <v>108</v>
      </c>
      <c r="R10" s="83">
        <v>106</v>
      </c>
      <c r="S10" s="83">
        <v>102</v>
      </c>
      <c r="T10" s="83"/>
      <c r="U10" s="83">
        <v>99</v>
      </c>
      <c r="V10" s="83">
        <v>96</v>
      </c>
      <c r="W10" s="83">
        <v>93</v>
      </c>
      <c r="X10" s="85">
        <v>89</v>
      </c>
      <c r="Y10" s="31">
        <v>86</v>
      </c>
      <c r="Z10" s="31">
        <v>83</v>
      </c>
      <c r="AA10" s="27">
        <v>80</v>
      </c>
      <c r="AB10" s="31">
        <v>76</v>
      </c>
      <c r="AC10" s="31">
        <v>72</v>
      </c>
      <c r="AD10" s="31">
        <v>69</v>
      </c>
      <c r="AE10" s="28">
        <v>65</v>
      </c>
      <c r="AF10" s="31">
        <v>61</v>
      </c>
      <c r="AG10" s="31">
        <v>58</v>
      </c>
      <c r="AH10" s="33">
        <v>54</v>
      </c>
      <c r="AI10" s="84">
        <v>51</v>
      </c>
      <c r="AJ10" s="246" t="s">
        <v>25</v>
      </c>
      <c r="AK10" s="244"/>
      <c r="AL10" s="70"/>
      <c r="AM10" s="70"/>
      <c r="AN10" s="70"/>
      <c r="AO10" s="70"/>
      <c r="AP10" s="70"/>
      <c r="AQ10" s="70"/>
      <c r="AR10" s="64"/>
      <c r="AS10" s="75"/>
      <c r="AT10" s="75"/>
      <c r="AU10" s="75"/>
      <c r="AV10" s="75"/>
      <c r="AW10" s="75"/>
      <c r="AX10" s="75"/>
      <c r="AY10" s="75"/>
      <c r="AZ10" s="237"/>
      <c r="BA10" s="75"/>
      <c r="BB10" s="75"/>
      <c r="BC10" s="75"/>
      <c r="BD10" s="75"/>
      <c r="BE10" s="75"/>
      <c r="BF10" s="75"/>
      <c r="BG10" s="75"/>
    </row>
    <row r="11" spans="1:59" s="95" customFormat="1" ht="15.75" hidden="1" x14ac:dyDescent="0.25">
      <c r="A11" s="87"/>
      <c r="B11" s="130"/>
      <c r="C11" s="130"/>
      <c r="D11" s="130"/>
      <c r="E11" s="130"/>
      <c r="F11" s="244" t="s">
        <v>26</v>
      </c>
      <c r="G11" s="245"/>
      <c r="H11" s="23">
        <v>154</v>
      </c>
      <c r="I11" s="30">
        <v>131</v>
      </c>
      <c r="J11" s="25"/>
      <c r="K11" s="25">
        <v>123</v>
      </c>
      <c r="L11" s="25"/>
      <c r="M11" s="26">
        <v>116</v>
      </c>
      <c r="N11" s="85">
        <v>112</v>
      </c>
      <c r="O11" s="85">
        <v>108</v>
      </c>
      <c r="P11" s="85">
        <v>104</v>
      </c>
      <c r="Q11" s="85">
        <v>100</v>
      </c>
      <c r="R11" s="85">
        <v>99</v>
      </c>
      <c r="S11" s="83">
        <v>96</v>
      </c>
      <c r="T11" s="83"/>
      <c r="U11" s="83">
        <v>93</v>
      </c>
      <c r="V11" s="83">
        <v>89</v>
      </c>
      <c r="W11" s="85">
        <v>86</v>
      </c>
      <c r="X11" s="85">
        <v>83</v>
      </c>
      <c r="Y11" s="31">
        <v>80</v>
      </c>
      <c r="Z11" s="31">
        <v>79</v>
      </c>
      <c r="AA11" s="31">
        <v>75</v>
      </c>
      <c r="AB11" s="31">
        <v>72</v>
      </c>
      <c r="AC11" s="31">
        <v>68</v>
      </c>
      <c r="AD11" s="31">
        <v>65</v>
      </c>
      <c r="AE11" s="32">
        <v>61</v>
      </c>
      <c r="AF11" s="31">
        <v>58</v>
      </c>
      <c r="AG11" s="31">
        <v>54</v>
      </c>
      <c r="AH11" s="33">
        <v>51</v>
      </c>
      <c r="AI11" s="86">
        <v>47</v>
      </c>
      <c r="AJ11" s="246" t="s">
        <v>26</v>
      </c>
      <c r="AK11" s="244"/>
      <c r="AL11" s="70">
        <f t="shared" ref="AL11:AQ11" si="0">N4</f>
        <v>200</v>
      </c>
      <c r="AM11" s="70">
        <f t="shared" si="0"/>
        <v>195</v>
      </c>
      <c r="AN11" s="70">
        <f t="shared" si="0"/>
        <v>190</v>
      </c>
      <c r="AO11" s="70">
        <f t="shared" si="0"/>
        <v>185</v>
      </c>
      <c r="AP11" s="70">
        <f t="shared" si="0"/>
        <v>180</v>
      </c>
      <c r="AQ11" s="70">
        <f t="shared" si="0"/>
        <v>175</v>
      </c>
      <c r="AR11" s="70">
        <f t="shared" ref="AR11:BF11" si="1">U4</f>
        <v>170</v>
      </c>
      <c r="AS11" s="70">
        <f t="shared" si="1"/>
        <v>165</v>
      </c>
      <c r="AT11" s="70">
        <f t="shared" si="1"/>
        <v>160</v>
      </c>
      <c r="AU11" s="70">
        <f t="shared" si="1"/>
        <v>155</v>
      </c>
      <c r="AV11" s="70">
        <f t="shared" si="1"/>
        <v>150</v>
      </c>
      <c r="AW11" s="70">
        <f t="shared" si="1"/>
        <v>145</v>
      </c>
      <c r="AX11" s="70">
        <f t="shared" si="1"/>
        <v>140</v>
      </c>
      <c r="AY11" s="70">
        <f t="shared" si="1"/>
        <v>135</v>
      </c>
      <c r="AZ11" s="37">
        <f t="shared" si="1"/>
        <v>130</v>
      </c>
      <c r="BA11" s="70">
        <f t="shared" si="1"/>
        <v>125</v>
      </c>
      <c r="BB11" s="70">
        <f t="shared" si="1"/>
        <v>120</v>
      </c>
      <c r="BC11" s="70">
        <f t="shared" si="1"/>
        <v>115</v>
      </c>
      <c r="BD11" s="70">
        <f t="shared" si="1"/>
        <v>110</v>
      </c>
      <c r="BE11" s="70">
        <f t="shared" si="1"/>
        <v>105</v>
      </c>
      <c r="BF11" s="70">
        <f t="shared" si="1"/>
        <v>100</v>
      </c>
      <c r="BG11" s="75"/>
    </row>
    <row r="12" spans="1:59" s="95" customFormat="1" ht="15.75" hidden="1" x14ac:dyDescent="0.25">
      <c r="A12" s="38"/>
      <c r="B12" s="131"/>
      <c r="C12" s="131"/>
      <c r="D12" s="131"/>
      <c r="E12" s="131"/>
      <c r="F12" s="244" t="s">
        <v>27</v>
      </c>
      <c r="G12" s="245"/>
      <c r="H12" s="23">
        <v>144</v>
      </c>
      <c r="I12" s="30">
        <v>116</v>
      </c>
      <c r="J12" s="25"/>
      <c r="K12" s="25">
        <v>109</v>
      </c>
      <c r="L12" s="25"/>
      <c r="M12" s="26">
        <v>104</v>
      </c>
      <c r="N12" s="85">
        <v>100</v>
      </c>
      <c r="O12" s="85">
        <v>97</v>
      </c>
      <c r="P12" s="85">
        <v>93</v>
      </c>
      <c r="Q12" s="85">
        <v>89</v>
      </c>
      <c r="R12" s="85">
        <v>88</v>
      </c>
      <c r="S12" s="83">
        <v>85</v>
      </c>
      <c r="T12" s="83"/>
      <c r="U12" s="83">
        <v>82</v>
      </c>
      <c r="V12" s="83">
        <v>80</v>
      </c>
      <c r="W12" s="85">
        <v>77</v>
      </c>
      <c r="X12" s="85">
        <v>74</v>
      </c>
      <c r="Y12" s="31">
        <v>71</v>
      </c>
      <c r="Z12" s="31">
        <v>70</v>
      </c>
      <c r="AA12" s="31">
        <v>67</v>
      </c>
      <c r="AB12" s="31">
        <v>64</v>
      </c>
      <c r="AC12" s="31">
        <v>60</v>
      </c>
      <c r="AD12" s="31">
        <v>57</v>
      </c>
      <c r="AE12" s="28">
        <v>54</v>
      </c>
      <c r="AF12" s="31">
        <v>51</v>
      </c>
      <c r="AG12" s="31">
        <v>48</v>
      </c>
      <c r="AH12" s="33">
        <v>45</v>
      </c>
      <c r="AI12" s="84">
        <v>42</v>
      </c>
      <c r="AJ12" s="246" t="s">
        <v>27</v>
      </c>
      <c r="AK12" s="244"/>
      <c r="AL12" s="70">
        <f t="shared" ref="AL12:AQ12" si="2">N8</f>
        <v>138</v>
      </c>
      <c r="AM12" s="70">
        <f t="shared" si="2"/>
        <v>133</v>
      </c>
      <c r="AN12" s="70">
        <f t="shared" si="2"/>
        <v>128</v>
      </c>
      <c r="AO12" s="70">
        <f t="shared" si="2"/>
        <v>123</v>
      </c>
      <c r="AP12" s="70">
        <f t="shared" si="2"/>
        <v>120</v>
      </c>
      <c r="AQ12" s="70">
        <f t="shared" si="2"/>
        <v>117</v>
      </c>
      <c r="AR12" s="70">
        <f t="shared" ref="AR12:BF12" si="3">U8</f>
        <v>113</v>
      </c>
      <c r="AS12" s="70">
        <f t="shared" si="3"/>
        <v>109</v>
      </c>
      <c r="AT12" s="70">
        <f t="shared" si="3"/>
        <v>105</v>
      </c>
      <c r="AU12" s="70">
        <f t="shared" si="3"/>
        <v>102</v>
      </c>
      <c r="AV12" s="70">
        <f t="shared" si="3"/>
        <v>98</v>
      </c>
      <c r="AW12" s="70">
        <f t="shared" si="3"/>
        <v>95</v>
      </c>
      <c r="AX12" s="70">
        <f t="shared" si="3"/>
        <v>91</v>
      </c>
      <c r="AY12" s="70">
        <f t="shared" si="3"/>
        <v>87</v>
      </c>
      <c r="AZ12" s="37">
        <f t="shared" si="3"/>
        <v>82</v>
      </c>
      <c r="BA12" s="70">
        <f t="shared" si="3"/>
        <v>78</v>
      </c>
      <c r="BB12" s="70">
        <f t="shared" si="3"/>
        <v>74</v>
      </c>
      <c r="BC12" s="70">
        <f t="shared" si="3"/>
        <v>70</v>
      </c>
      <c r="BD12" s="70">
        <f t="shared" si="3"/>
        <v>66</v>
      </c>
      <c r="BE12" s="70">
        <f t="shared" si="3"/>
        <v>62</v>
      </c>
      <c r="BF12" s="70">
        <f t="shared" si="3"/>
        <v>58</v>
      </c>
      <c r="BG12" s="4"/>
    </row>
    <row r="13" spans="1:59" s="95" customFormat="1" ht="15.75" hidden="1" x14ac:dyDescent="0.25">
      <c r="A13" s="38"/>
      <c r="B13" s="131"/>
      <c r="C13" s="131"/>
      <c r="D13" s="131"/>
      <c r="E13" s="131"/>
      <c r="F13" s="244" t="s">
        <v>28</v>
      </c>
      <c r="G13" s="245"/>
      <c r="H13" s="23">
        <v>137</v>
      </c>
      <c r="I13" s="30">
        <v>106</v>
      </c>
      <c r="J13" s="25"/>
      <c r="K13" s="25">
        <v>99</v>
      </c>
      <c r="L13" s="25"/>
      <c r="M13" s="26">
        <v>94</v>
      </c>
      <c r="N13" s="85">
        <v>91</v>
      </c>
      <c r="O13" s="85">
        <v>87</v>
      </c>
      <c r="P13" s="85">
        <v>84</v>
      </c>
      <c r="Q13" s="85">
        <v>81</v>
      </c>
      <c r="R13" s="85">
        <v>80</v>
      </c>
      <c r="S13" s="83">
        <v>78</v>
      </c>
      <c r="T13" s="83"/>
      <c r="U13" s="83">
        <v>75</v>
      </c>
      <c r="V13" s="83">
        <v>73</v>
      </c>
      <c r="W13" s="85">
        <v>70</v>
      </c>
      <c r="X13" s="85">
        <v>68</v>
      </c>
      <c r="Y13" s="31">
        <v>65</v>
      </c>
      <c r="Z13" s="31">
        <v>63</v>
      </c>
      <c r="AA13" s="31">
        <v>60</v>
      </c>
      <c r="AB13" s="31">
        <v>58</v>
      </c>
      <c r="AC13" s="31">
        <v>55</v>
      </c>
      <c r="AD13" s="31">
        <v>52</v>
      </c>
      <c r="AE13" s="32">
        <v>49</v>
      </c>
      <c r="AF13" s="31">
        <v>46</v>
      </c>
      <c r="AG13" s="31">
        <v>43</v>
      </c>
      <c r="AH13" s="33">
        <v>41</v>
      </c>
      <c r="AI13" s="86">
        <v>38</v>
      </c>
      <c r="AJ13" s="246" t="s">
        <v>28</v>
      </c>
      <c r="AK13" s="244"/>
      <c r="AL13" s="88">
        <f t="shared" ref="AL13:AQ13" si="4">AL12-N9</f>
        <v>9</v>
      </c>
      <c r="AM13" s="88">
        <f t="shared" si="4"/>
        <v>9</v>
      </c>
      <c r="AN13" s="88">
        <f t="shared" si="4"/>
        <v>8</v>
      </c>
      <c r="AO13" s="88">
        <f t="shared" si="4"/>
        <v>8</v>
      </c>
      <c r="AP13" s="88">
        <f t="shared" si="4"/>
        <v>7</v>
      </c>
      <c r="AQ13" s="88">
        <f t="shared" si="4"/>
        <v>7</v>
      </c>
      <c r="AR13" s="88">
        <f t="shared" ref="AR13:BF13" si="5">AR12-U9</f>
        <v>7</v>
      </c>
      <c r="AS13" s="88">
        <f t="shared" si="5"/>
        <v>6</v>
      </c>
      <c r="AT13" s="88">
        <f t="shared" si="5"/>
        <v>6</v>
      </c>
      <c r="AU13" s="88">
        <f t="shared" si="5"/>
        <v>6</v>
      </c>
      <c r="AV13" s="88">
        <f t="shared" si="5"/>
        <v>6</v>
      </c>
      <c r="AW13" s="88">
        <f t="shared" si="5"/>
        <v>5</v>
      </c>
      <c r="AX13" s="88">
        <f t="shared" si="5"/>
        <v>5</v>
      </c>
      <c r="AY13" s="88">
        <f t="shared" si="5"/>
        <v>5</v>
      </c>
      <c r="AZ13" s="8">
        <f t="shared" si="5"/>
        <v>4</v>
      </c>
      <c r="BA13" s="88">
        <f t="shared" si="5"/>
        <v>4</v>
      </c>
      <c r="BB13" s="88">
        <f t="shared" si="5"/>
        <v>4</v>
      </c>
      <c r="BC13" s="88">
        <f t="shared" si="5"/>
        <v>4</v>
      </c>
      <c r="BD13" s="88">
        <f t="shared" si="5"/>
        <v>4</v>
      </c>
      <c r="BE13" s="88">
        <f t="shared" si="5"/>
        <v>4</v>
      </c>
      <c r="BF13" s="88">
        <f t="shared" si="5"/>
        <v>4</v>
      </c>
      <c r="BG13" s="88"/>
    </row>
    <row r="14" spans="1:59" s="95" customFormat="1" ht="15.75" hidden="1" x14ac:dyDescent="0.25">
      <c r="A14" s="38"/>
      <c r="B14" s="131"/>
      <c r="C14" s="131"/>
      <c r="D14" s="131"/>
      <c r="E14" s="131"/>
      <c r="F14" s="244" t="s">
        <v>29</v>
      </c>
      <c r="G14" s="245"/>
      <c r="H14" s="23">
        <v>128</v>
      </c>
      <c r="I14" s="30">
        <v>96</v>
      </c>
      <c r="J14" s="25"/>
      <c r="K14" s="25">
        <v>90</v>
      </c>
      <c r="L14" s="25"/>
      <c r="M14" s="26">
        <v>86</v>
      </c>
      <c r="N14" s="85">
        <v>83</v>
      </c>
      <c r="O14" s="85">
        <v>80</v>
      </c>
      <c r="P14" s="85">
        <v>77</v>
      </c>
      <c r="Q14" s="85">
        <v>74</v>
      </c>
      <c r="R14" s="85">
        <v>73</v>
      </c>
      <c r="S14" s="83">
        <v>70</v>
      </c>
      <c r="T14" s="83"/>
      <c r="U14" s="83">
        <v>68</v>
      </c>
      <c r="V14" s="83">
        <v>66</v>
      </c>
      <c r="W14" s="85">
        <v>64</v>
      </c>
      <c r="X14" s="85">
        <v>61</v>
      </c>
      <c r="Y14" s="31">
        <v>59</v>
      </c>
      <c r="Z14" s="31">
        <v>58</v>
      </c>
      <c r="AA14" s="31">
        <v>56</v>
      </c>
      <c r="AB14" s="31">
        <v>53</v>
      </c>
      <c r="AC14" s="31">
        <v>50</v>
      </c>
      <c r="AD14" s="31">
        <v>48</v>
      </c>
      <c r="AE14" s="28">
        <v>45</v>
      </c>
      <c r="AF14" s="31">
        <v>42</v>
      </c>
      <c r="AG14" s="31">
        <v>40</v>
      </c>
      <c r="AH14" s="33">
        <v>37</v>
      </c>
      <c r="AI14" s="84">
        <v>35</v>
      </c>
      <c r="AJ14" s="246" t="s">
        <v>29</v>
      </c>
      <c r="AK14" s="244"/>
      <c r="AL14" s="70"/>
      <c r="AM14" s="70"/>
      <c r="AN14" s="70"/>
      <c r="AO14" s="70"/>
      <c r="AP14" s="70"/>
      <c r="AQ14" s="70"/>
      <c r="AR14" s="64"/>
      <c r="AS14" s="75"/>
      <c r="AT14" s="75"/>
      <c r="AU14" s="75"/>
      <c r="AV14" s="75"/>
      <c r="AW14" s="75"/>
      <c r="AX14" s="75"/>
      <c r="AY14" s="75"/>
      <c r="AZ14" s="237"/>
      <c r="BA14" s="75"/>
      <c r="BB14" s="75"/>
      <c r="BC14" s="75"/>
      <c r="BD14" s="75"/>
      <c r="BE14" s="75"/>
      <c r="BF14" s="75"/>
      <c r="BG14" s="75"/>
    </row>
    <row r="15" spans="1:59" s="95" customFormat="1" ht="15.75" hidden="1" x14ac:dyDescent="0.25">
      <c r="A15" s="38"/>
      <c r="B15" s="131"/>
      <c r="C15" s="131"/>
      <c r="D15" s="131"/>
      <c r="E15" s="131"/>
      <c r="F15" s="244" t="s">
        <v>30</v>
      </c>
      <c r="G15" s="245"/>
      <c r="H15" s="23">
        <v>110</v>
      </c>
      <c r="I15" s="30">
        <v>81</v>
      </c>
      <c r="J15" s="25"/>
      <c r="K15" s="25">
        <v>76</v>
      </c>
      <c r="L15" s="25"/>
      <c r="M15" s="26">
        <v>72</v>
      </c>
      <c r="N15" s="85">
        <v>70</v>
      </c>
      <c r="O15" s="85">
        <v>67</v>
      </c>
      <c r="P15" s="85">
        <v>65</v>
      </c>
      <c r="Q15" s="85">
        <v>62</v>
      </c>
      <c r="R15" s="85">
        <v>63</v>
      </c>
      <c r="S15" s="83">
        <v>61</v>
      </c>
      <c r="T15" s="83"/>
      <c r="U15" s="83">
        <v>59</v>
      </c>
      <c r="V15" s="83">
        <v>56</v>
      </c>
      <c r="W15" s="85">
        <v>54</v>
      </c>
      <c r="X15" s="85">
        <v>52</v>
      </c>
      <c r="Y15" s="31">
        <v>50</v>
      </c>
      <c r="Z15" s="31">
        <v>50</v>
      </c>
      <c r="AA15" s="31">
        <v>47</v>
      </c>
      <c r="AB15" s="31">
        <v>45</v>
      </c>
      <c r="AC15" s="31">
        <v>43</v>
      </c>
      <c r="AD15" s="31">
        <v>40</v>
      </c>
      <c r="AE15" s="28">
        <v>38</v>
      </c>
      <c r="AF15" s="31">
        <v>36</v>
      </c>
      <c r="AG15" s="31">
        <v>33</v>
      </c>
      <c r="AH15" s="33">
        <v>31</v>
      </c>
      <c r="AI15" s="84">
        <v>28</v>
      </c>
      <c r="AJ15" s="246" t="s">
        <v>31</v>
      </c>
      <c r="AK15" s="244"/>
      <c r="AL15" s="70"/>
      <c r="AM15" s="70"/>
      <c r="AN15" s="70"/>
      <c r="AO15" s="70"/>
      <c r="AP15" s="70"/>
      <c r="AQ15" s="70"/>
      <c r="AR15" s="64"/>
      <c r="AS15" s="75"/>
      <c r="AT15" s="75"/>
      <c r="AU15" s="75"/>
      <c r="AV15" s="75"/>
      <c r="AW15" s="75"/>
      <c r="AX15" s="75"/>
      <c r="AY15" s="75"/>
      <c r="AZ15" s="237"/>
      <c r="BA15" s="75"/>
      <c r="BB15" s="75"/>
      <c r="BC15" s="75"/>
      <c r="BD15" s="75"/>
      <c r="BE15" s="75"/>
      <c r="BF15" s="75"/>
      <c r="BG15" s="75"/>
    </row>
    <row r="16" spans="1:59" s="95" customFormat="1" ht="15.75" hidden="1" x14ac:dyDescent="0.25">
      <c r="A16" s="38"/>
      <c r="B16" s="131"/>
      <c r="C16" s="131"/>
      <c r="D16" s="131"/>
      <c r="E16" s="131"/>
      <c r="F16" s="244" t="s">
        <v>32</v>
      </c>
      <c r="G16" s="245"/>
      <c r="H16" s="23">
        <v>85</v>
      </c>
      <c r="I16" s="30">
        <v>71</v>
      </c>
      <c r="J16" s="25"/>
      <c r="K16" s="25">
        <v>66</v>
      </c>
      <c r="L16" s="25"/>
      <c r="M16" s="26">
        <v>64</v>
      </c>
      <c r="N16" s="85">
        <v>62</v>
      </c>
      <c r="O16" s="85">
        <v>59</v>
      </c>
      <c r="P16" s="85">
        <v>57</v>
      </c>
      <c r="Q16" s="85">
        <v>55</v>
      </c>
      <c r="R16" s="85">
        <v>55</v>
      </c>
      <c r="S16" s="83">
        <v>54</v>
      </c>
      <c r="T16" s="83"/>
      <c r="U16" s="83">
        <v>52</v>
      </c>
      <c r="V16" s="83">
        <v>50</v>
      </c>
      <c r="W16" s="85">
        <v>48</v>
      </c>
      <c r="X16" s="85">
        <v>47</v>
      </c>
      <c r="Y16" s="31">
        <v>45</v>
      </c>
      <c r="Z16" s="31">
        <v>43</v>
      </c>
      <c r="AA16" s="31">
        <v>41</v>
      </c>
      <c r="AB16" s="31">
        <v>39</v>
      </c>
      <c r="AC16" s="31">
        <v>37</v>
      </c>
      <c r="AD16" s="31">
        <v>35</v>
      </c>
      <c r="AE16" s="28">
        <v>33</v>
      </c>
      <c r="AF16" s="31">
        <v>31</v>
      </c>
      <c r="AG16" s="31">
        <v>29</v>
      </c>
      <c r="AH16" s="33">
        <v>27</v>
      </c>
      <c r="AI16" s="84">
        <v>25</v>
      </c>
      <c r="AJ16" s="246" t="s">
        <v>33</v>
      </c>
      <c r="AK16" s="244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237"/>
      <c r="BA16" s="75"/>
      <c r="BB16" s="75"/>
      <c r="BC16" s="75"/>
      <c r="BD16" s="75"/>
      <c r="BE16" s="75"/>
      <c r="BF16" s="75"/>
      <c r="BG16" s="75"/>
    </row>
    <row r="17" spans="1:59" s="95" customFormat="1" ht="15.75" hidden="1" x14ac:dyDescent="0.25">
      <c r="A17" s="39"/>
      <c r="B17" s="132"/>
      <c r="C17" s="132"/>
      <c r="D17" s="132"/>
      <c r="E17" s="132"/>
      <c r="F17" s="273" t="s">
        <v>34</v>
      </c>
      <c r="G17" s="274"/>
      <c r="H17" s="23">
        <v>40</v>
      </c>
      <c r="I17" s="30">
        <v>30</v>
      </c>
      <c r="J17" s="25"/>
      <c r="K17" s="25">
        <v>30</v>
      </c>
      <c r="L17" s="25"/>
      <c r="M17" s="26">
        <v>30</v>
      </c>
      <c r="N17" s="85">
        <v>28</v>
      </c>
      <c r="O17" s="85">
        <v>28</v>
      </c>
      <c r="P17" s="85">
        <v>37</v>
      </c>
      <c r="Q17" s="85">
        <v>37</v>
      </c>
      <c r="R17" s="85">
        <v>26</v>
      </c>
      <c r="S17" s="83">
        <v>26</v>
      </c>
      <c r="T17" s="83"/>
      <c r="U17" s="83">
        <v>25</v>
      </c>
      <c r="V17" s="83">
        <v>25</v>
      </c>
      <c r="W17" s="85">
        <v>24</v>
      </c>
      <c r="X17" s="85">
        <v>24</v>
      </c>
      <c r="Y17" s="31">
        <v>23</v>
      </c>
      <c r="Z17" s="31">
        <v>23</v>
      </c>
      <c r="AA17" s="31">
        <v>20</v>
      </c>
      <c r="AB17" s="31">
        <v>20</v>
      </c>
      <c r="AC17" s="31">
        <v>20</v>
      </c>
      <c r="AD17" s="31">
        <v>20</v>
      </c>
      <c r="AE17" s="28">
        <v>18</v>
      </c>
      <c r="AF17" s="31">
        <v>18</v>
      </c>
      <c r="AG17" s="31">
        <v>15</v>
      </c>
      <c r="AH17" s="33">
        <v>15</v>
      </c>
      <c r="AI17" s="84">
        <v>15</v>
      </c>
      <c r="AJ17" s="246" t="s">
        <v>34</v>
      </c>
      <c r="AK17" s="244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88"/>
      <c r="AW17" s="75"/>
      <c r="AX17" s="75"/>
      <c r="AY17" s="75"/>
      <c r="AZ17" s="237"/>
      <c r="BA17" s="75"/>
      <c r="BB17" s="75"/>
      <c r="BC17" s="75"/>
      <c r="BD17" s="75"/>
      <c r="BE17" s="75"/>
      <c r="BF17" s="75"/>
      <c r="BG17" s="75"/>
    </row>
    <row r="18" spans="1:59" s="95" customFormat="1" ht="15.75" hidden="1" x14ac:dyDescent="0.25">
      <c r="A18" s="89"/>
      <c r="B18" s="89"/>
      <c r="C18" s="89"/>
      <c r="D18" s="89"/>
      <c r="E18" s="89"/>
      <c r="F18" s="89"/>
      <c r="G18" s="89"/>
      <c r="H18" s="90">
        <v>270</v>
      </c>
      <c r="I18" s="91">
        <v>230</v>
      </c>
      <c r="J18" s="91">
        <v>225</v>
      </c>
      <c r="K18" s="91">
        <v>220</v>
      </c>
      <c r="L18" s="91">
        <v>215</v>
      </c>
      <c r="M18" s="91">
        <v>210</v>
      </c>
      <c r="N18" s="91">
        <v>200</v>
      </c>
      <c r="O18" s="91">
        <v>195</v>
      </c>
      <c r="P18" s="91">
        <v>190</v>
      </c>
      <c r="Q18" s="91">
        <v>185</v>
      </c>
      <c r="R18" s="91">
        <v>180</v>
      </c>
      <c r="S18" s="91">
        <v>175</v>
      </c>
      <c r="T18" s="91"/>
      <c r="U18" s="91">
        <v>170</v>
      </c>
      <c r="V18" s="91">
        <v>165</v>
      </c>
      <c r="W18" s="91">
        <v>160</v>
      </c>
      <c r="X18" s="91">
        <v>155</v>
      </c>
      <c r="Y18" s="92">
        <v>150</v>
      </c>
      <c r="Z18" s="92">
        <v>145</v>
      </c>
      <c r="AA18" s="92">
        <v>140</v>
      </c>
      <c r="AB18" s="92">
        <v>135</v>
      </c>
      <c r="AC18" s="92">
        <v>130</v>
      </c>
      <c r="AD18" s="92">
        <v>125</v>
      </c>
      <c r="AE18" s="92">
        <v>120</v>
      </c>
      <c r="AF18" s="92">
        <v>115</v>
      </c>
      <c r="AG18" s="92">
        <v>110</v>
      </c>
      <c r="AH18" s="91">
        <v>105</v>
      </c>
      <c r="AI18" s="93">
        <v>100</v>
      </c>
      <c r="AJ18" s="246"/>
      <c r="AK18" s="244"/>
      <c r="AL18" s="70"/>
      <c r="AM18" s="70"/>
      <c r="AN18" s="70"/>
      <c r="AO18" s="70"/>
      <c r="AP18" s="70"/>
      <c r="AQ18" s="70"/>
      <c r="AR18" s="70"/>
      <c r="AS18" s="70"/>
      <c r="AT18" s="70"/>
      <c r="AU18" s="88"/>
      <c r="AV18" s="75"/>
      <c r="AW18" s="75"/>
      <c r="AX18" s="75"/>
      <c r="AY18" s="75"/>
      <c r="AZ18" s="237"/>
      <c r="BA18" s="75"/>
      <c r="BB18" s="75"/>
      <c r="BC18" s="75"/>
      <c r="BD18" s="75"/>
      <c r="BE18" s="75"/>
      <c r="BF18" s="75"/>
      <c r="BG18" s="75"/>
    </row>
    <row r="19" spans="1:59" hidden="1" x14ac:dyDescent="0.25"/>
    <row r="20" spans="1:59" hidden="1" x14ac:dyDescent="0.25"/>
    <row r="21" spans="1:59" hidden="1" x14ac:dyDescent="0.25">
      <c r="I21" s="275"/>
      <c r="J21" s="275"/>
      <c r="K21" s="275"/>
      <c r="L21" s="275"/>
      <c r="M21" s="275"/>
      <c r="N21" s="275"/>
      <c r="O21" s="275"/>
      <c r="P21" s="275"/>
      <c r="Q21" s="275"/>
      <c r="R21" s="275"/>
    </row>
    <row r="22" spans="1:59" ht="23.25" customHeight="1" x14ac:dyDescent="0.25">
      <c r="A22" s="50"/>
      <c r="B22" s="50"/>
      <c r="C22" s="50"/>
      <c r="D22" s="50"/>
      <c r="E22" s="50"/>
      <c r="J22" s="40"/>
      <c r="K22" s="40"/>
      <c r="L22" s="41"/>
      <c r="M22" s="41"/>
      <c r="N22" s="41"/>
      <c r="O22" s="41"/>
      <c r="P22" s="40"/>
      <c r="Q22" s="40"/>
      <c r="R22" s="40"/>
      <c r="S22" s="40"/>
      <c r="T22" s="40"/>
      <c r="U22" s="42"/>
      <c r="V22" s="43"/>
      <c r="W22" s="44"/>
      <c r="X22" s="44"/>
      <c r="Y22" s="44"/>
      <c r="Z22" s="44"/>
      <c r="AA22" s="44"/>
      <c r="AB22" s="44"/>
      <c r="AC22" s="44"/>
      <c r="AD22" s="45"/>
      <c r="AE22" s="46"/>
      <c r="AF22" s="46"/>
      <c r="AG22" s="46"/>
      <c r="AH22" s="46"/>
      <c r="AI22" s="46"/>
      <c r="AJ22" s="46"/>
      <c r="AK22" s="46"/>
      <c r="AL22" s="46"/>
      <c r="AM22" s="46"/>
      <c r="AN22" s="46"/>
      <c r="AO22" s="46"/>
      <c r="AP22" s="46"/>
      <c r="AQ22" s="49"/>
      <c r="AR22" s="47"/>
      <c r="AS22" s="47"/>
      <c r="AT22" s="47"/>
      <c r="AU22" s="47"/>
      <c r="AV22" s="47"/>
      <c r="AW22" s="47"/>
    </row>
    <row r="23" spans="1:59" ht="19.5" customHeight="1" x14ac:dyDescent="0.25">
      <c r="A23" s="50"/>
      <c r="B23" s="50"/>
      <c r="C23" s="50"/>
      <c r="D23" s="50"/>
      <c r="E23" s="50"/>
      <c r="J23" s="40"/>
      <c r="K23" s="40"/>
      <c r="L23" s="41"/>
      <c r="M23" s="41"/>
      <c r="N23" s="41"/>
      <c r="O23" s="41"/>
      <c r="P23" s="40"/>
      <c r="Q23" s="40"/>
      <c r="R23" s="40"/>
      <c r="S23" s="40"/>
      <c r="T23" s="40"/>
      <c r="U23" s="42"/>
      <c r="V23" s="43"/>
      <c r="W23" s="44"/>
      <c r="X23" s="44"/>
      <c r="Y23" s="44"/>
      <c r="Z23" s="44"/>
      <c r="AA23" s="44"/>
      <c r="AB23" s="44"/>
      <c r="AC23" s="44"/>
      <c r="AD23" s="45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6"/>
      <c r="AP23" s="46"/>
      <c r="AQ23" s="49"/>
      <c r="AR23" s="47"/>
      <c r="AS23" s="47"/>
      <c r="AT23" s="47"/>
      <c r="AU23" s="47"/>
      <c r="AV23" s="47"/>
      <c r="AW23" s="47"/>
    </row>
    <row r="24" spans="1:59" ht="2.25" customHeight="1" x14ac:dyDescent="0.25">
      <c r="A24" s="50"/>
      <c r="B24" s="50"/>
      <c r="C24" s="50"/>
      <c r="D24" s="50"/>
      <c r="E24" s="50"/>
      <c r="I24" s="48"/>
      <c r="S24" s="40"/>
      <c r="T24" s="40"/>
      <c r="U24" s="42"/>
      <c r="V24" s="43"/>
      <c r="W24" s="44"/>
      <c r="X24" s="44"/>
      <c r="Y24" s="44"/>
      <c r="Z24" s="44"/>
      <c r="AA24" s="44"/>
      <c r="AB24" s="44"/>
      <c r="AC24" s="44"/>
      <c r="AD24" s="45"/>
      <c r="AE24" s="46"/>
      <c r="AF24" s="46"/>
      <c r="AG24" s="46"/>
      <c r="AH24" s="46"/>
      <c r="AI24" s="46"/>
      <c r="AJ24" s="46"/>
      <c r="AK24" s="46"/>
      <c r="AL24" s="46"/>
      <c r="AM24" s="46"/>
      <c r="AN24" s="46"/>
      <c r="AO24" s="46"/>
      <c r="AP24" s="46"/>
      <c r="AQ24" s="49"/>
      <c r="AR24" s="47"/>
      <c r="AS24" s="47"/>
      <c r="AT24" s="47"/>
      <c r="AU24" s="47"/>
      <c r="AV24" s="47"/>
      <c r="AW24" s="47"/>
    </row>
    <row r="25" spans="1:59" x14ac:dyDescent="0.3">
      <c r="A25" s="50"/>
      <c r="B25" s="50"/>
      <c r="F25" s="52"/>
      <c r="G25" s="52"/>
      <c r="H25" s="53"/>
      <c r="I25" s="148" t="s">
        <v>69</v>
      </c>
      <c r="J25" s="146">
        <v>1</v>
      </c>
      <c r="K25" s="146">
        <v>2</v>
      </c>
      <c r="L25" s="146">
        <v>3</v>
      </c>
      <c r="M25" s="146">
        <v>4</v>
      </c>
      <c r="N25" s="146">
        <v>5</v>
      </c>
      <c r="O25" s="146">
        <v>6</v>
      </c>
      <c r="P25" s="146">
        <v>7</v>
      </c>
      <c r="Q25" s="146">
        <v>8</v>
      </c>
      <c r="R25" s="147">
        <v>9</v>
      </c>
      <c r="S25" s="94" t="s">
        <v>37</v>
      </c>
      <c r="T25" s="94"/>
      <c r="U25" s="42"/>
      <c r="V25" s="43"/>
      <c r="W25" s="44"/>
      <c r="X25" s="44"/>
      <c r="Y25" s="44"/>
      <c r="Z25" s="44"/>
      <c r="AA25" s="44"/>
      <c r="AB25" s="44"/>
      <c r="AC25" s="44"/>
      <c r="AD25" s="45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9"/>
      <c r="AR25" s="47"/>
      <c r="AS25" s="47"/>
      <c r="AT25" s="47"/>
      <c r="AU25" s="47"/>
      <c r="AV25" s="47"/>
      <c r="AW25" s="47"/>
    </row>
    <row r="26" spans="1:59" x14ac:dyDescent="0.25">
      <c r="A26" s="50"/>
      <c r="B26" s="50"/>
      <c r="F26" s="52"/>
      <c r="G26" s="52"/>
      <c r="H26" s="53"/>
      <c r="I26" s="149" t="s">
        <v>0</v>
      </c>
      <c r="J26" s="205">
        <v>5</v>
      </c>
      <c r="K26" s="205">
        <v>3</v>
      </c>
      <c r="L26" s="205">
        <v>5</v>
      </c>
      <c r="M26" s="205">
        <v>3</v>
      </c>
      <c r="N26" s="205">
        <v>4</v>
      </c>
      <c r="O26" s="205">
        <v>5</v>
      </c>
      <c r="P26" s="205">
        <v>4</v>
      </c>
      <c r="Q26" s="205">
        <v>4</v>
      </c>
      <c r="R26" s="206">
        <v>3</v>
      </c>
      <c r="S26" s="40">
        <f>SUM(J26:R26)</f>
        <v>36</v>
      </c>
      <c r="T26" s="40"/>
      <c r="U26" s="42"/>
      <c r="V26" s="43"/>
      <c r="W26" s="44"/>
      <c r="X26" s="44"/>
      <c r="Y26" s="44"/>
      <c r="Z26" s="44"/>
      <c r="AA26" s="44"/>
      <c r="AB26" s="44"/>
      <c r="AC26" s="44"/>
      <c r="AD26" s="45"/>
      <c r="AE26" s="46"/>
      <c r="AF26" s="46"/>
      <c r="AG26" s="46"/>
      <c r="AH26" s="46"/>
      <c r="AI26" s="46"/>
      <c r="AJ26" s="46"/>
      <c r="AK26" s="46"/>
      <c r="AL26" s="46"/>
      <c r="AM26" s="46"/>
      <c r="AN26" s="46"/>
      <c r="AO26" s="46"/>
      <c r="AP26" s="46"/>
      <c r="AQ26" s="49"/>
      <c r="AR26" s="47"/>
      <c r="AS26" s="47"/>
      <c r="AT26" s="47"/>
      <c r="AU26" s="47"/>
      <c r="AV26" s="47"/>
      <c r="AW26" s="47"/>
    </row>
    <row r="27" spans="1:59" ht="54.75" customHeight="1" x14ac:dyDescent="0.25">
      <c r="A27" s="50"/>
      <c r="B27" s="50"/>
      <c r="F27" s="52"/>
      <c r="G27" s="52"/>
      <c r="H27" s="53"/>
      <c r="I27" s="48"/>
      <c r="J27" s="215"/>
      <c r="K27" s="215"/>
      <c r="L27" s="215"/>
      <c r="M27" s="215"/>
      <c r="N27" s="215"/>
      <c r="O27" s="215"/>
      <c r="P27" s="215"/>
      <c r="Q27" s="215"/>
      <c r="R27" s="215"/>
      <c r="S27" s="40"/>
      <c r="T27" s="185">
        <v>12</v>
      </c>
      <c r="U27" s="185">
        <v>13</v>
      </c>
      <c r="V27" s="185">
        <v>14</v>
      </c>
      <c r="W27" s="185">
        <v>15</v>
      </c>
      <c r="X27" s="185">
        <v>16</v>
      </c>
      <c r="Y27" s="185">
        <v>17</v>
      </c>
      <c r="Z27" s="185">
        <v>18</v>
      </c>
      <c r="AA27" s="185">
        <v>19</v>
      </c>
      <c r="AB27" s="185">
        <v>20</v>
      </c>
      <c r="AC27" s="185">
        <v>21</v>
      </c>
      <c r="AD27" s="185">
        <v>22</v>
      </c>
      <c r="AE27" s="185">
        <v>23</v>
      </c>
      <c r="AF27" s="185">
        <v>24</v>
      </c>
      <c r="AG27" s="185">
        <v>25</v>
      </c>
      <c r="AH27" s="185">
        <v>26</v>
      </c>
      <c r="AI27" s="185">
        <v>27</v>
      </c>
      <c r="AJ27" s="185">
        <v>28</v>
      </c>
      <c r="AK27" s="185">
        <v>29</v>
      </c>
      <c r="AL27" s="185">
        <v>30</v>
      </c>
      <c r="AM27" s="185">
        <v>31</v>
      </c>
      <c r="AN27" s="46"/>
      <c r="AO27" s="46"/>
      <c r="AP27" s="46"/>
      <c r="AQ27" s="49"/>
      <c r="AR27" s="47"/>
      <c r="AS27" s="47"/>
      <c r="AT27" s="47"/>
      <c r="AU27" s="47"/>
      <c r="AV27" s="47"/>
      <c r="AW27" s="47"/>
    </row>
    <row r="28" spans="1:59" ht="4.5" customHeight="1" x14ac:dyDescent="0.25">
      <c r="A28" s="50"/>
      <c r="B28" s="50"/>
      <c r="I28" s="48"/>
      <c r="J28" s="216"/>
      <c r="K28" s="216"/>
      <c r="L28" s="216"/>
      <c r="M28" s="216"/>
      <c r="N28" s="216"/>
      <c r="O28" s="216"/>
      <c r="P28" s="216"/>
      <c r="Q28" s="216"/>
      <c r="R28" s="216"/>
      <c r="S28" s="40"/>
      <c r="T28" s="40"/>
      <c r="U28" s="42"/>
      <c r="V28" s="271" t="s">
        <v>1</v>
      </c>
      <c r="W28" s="271"/>
      <c r="X28" s="271"/>
      <c r="Y28" s="271"/>
      <c r="Z28" s="271"/>
      <c r="AA28" s="271"/>
      <c r="AB28" s="44"/>
      <c r="AC28" s="44"/>
      <c r="AD28" s="45"/>
      <c r="AE28" s="54"/>
      <c r="AF28" s="272" t="s">
        <v>2</v>
      </c>
      <c r="AG28" s="272"/>
      <c r="AH28" s="272"/>
      <c r="AI28" s="272"/>
      <c r="AJ28" s="40"/>
      <c r="AK28" s="40"/>
      <c r="AL28" s="45"/>
      <c r="AM28" s="45"/>
      <c r="AN28" s="46"/>
      <c r="AO28" s="46"/>
      <c r="AP28" s="46"/>
      <c r="AQ28" s="49"/>
      <c r="AR28" s="47"/>
      <c r="AS28" s="47"/>
      <c r="AT28" s="47"/>
      <c r="AU28" s="47"/>
      <c r="AV28" s="47"/>
      <c r="AW28" s="47"/>
    </row>
    <row r="29" spans="1:59" ht="18" customHeight="1" x14ac:dyDescent="0.25">
      <c r="A29" s="50"/>
      <c r="B29" s="50"/>
      <c r="I29" s="95" t="s">
        <v>73</v>
      </c>
      <c r="J29" s="223"/>
      <c r="K29" s="224"/>
      <c r="L29" s="224">
        <v>166</v>
      </c>
      <c r="M29" s="224"/>
      <c r="N29" s="224"/>
      <c r="O29" s="224"/>
      <c r="P29" s="224"/>
      <c r="Q29" s="224"/>
      <c r="R29" s="225"/>
      <c r="S29" s="239" t="s">
        <v>73</v>
      </c>
      <c r="T29" s="145"/>
      <c r="U29" s="137">
        <v>1</v>
      </c>
      <c r="V29" s="138">
        <v>2</v>
      </c>
      <c r="W29" s="138">
        <v>3</v>
      </c>
      <c r="X29" s="138">
        <v>4</v>
      </c>
      <c r="Y29" s="138">
        <v>5</v>
      </c>
      <c r="Z29" s="138">
        <v>6</v>
      </c>
      <c r="AA29" s="138">
        <v>7</v>
      </c>
      <c r="AB29" s="138">
        <v>8</v>
      </c>
      <c r="AC29" s="138">
        <v>9</v>
      </c>
      <c r="AD29" s="139"/>
      <c r="AE29" s="7">
        <v>1</v>
      </c>
      <c r="AF29" s="8">
        <v>2</v>
      </c>
      <c r="AG29" s="8">
        <v>3</v>
      </c>
      <c r="AH29" s="8">
        <v>4</v>
      </c>
      <c r="AI29" s="8">
        <v>5</v>
      </c>
      <c r="AJ29" s="8">
        <v>6</v>
      </c>
      <c r="AK29" s="8">
        <v>7</v>
      </c>
      <c r="AL29" s="8">
        <v>8</v>
      </c>
      <c r="AM29" s="8">
        <v>9</v>
      </c>
      <c r="AN29" s="46"/>
      <c r="AO29" s="46"/>
      <c r="AP29" s="46"/>
      <c r="AQ29" s="49"/>
      <c r="AR29" s="47"/>
      <c r="AS29" s="47"/>
      <c r="AT29" s="47"/>
      <c r="AU29" s="47"/>
      <c r="AV29" s="47"/>
      <c r="AW29" s="47"/>
    </row>
    <row r="30" spans="1:59" ht="18" customHeight="1" thickBot="1" x14ac:dyDescent="0.3">
      <c r="A30" s="50"/>
      <c r="B30" s="50"/>
      <c r="I30" s="144" t="s">
        <v>67</v>
      </c>
      <c r="J30" s="226"/>
      <c r="K30" s="227"/>
      <c r="L30" s="227" t="s">
        <v>3</v>
      </c>
      <c r="M30" s="227"/>
      <c r="N30" s="228"/>
      <c r="O30" s="227"/>
      <c r="P30" s="227"/>
      <c r="Q30" s="227"/>
      <c r="R30" s="229"/>
      <c r="S30" s="185" t="s">
        <v>71</v>
      </c>
      <c r="T30" s="217" t="s">
        <v>3</v>
      </c>
      <c r="U30" s="9"/>
      <c r="V30" s="136"/>
      <c r="W30" s="178"/>
      <c r="X30" s="178"/>
      <c r="Y30" s="178"/>
      <c r="Z30" s="178"/>
      <c r="AA30" s="178"/>
      <c r="AB30" s="178"/>
      <c r="AC30" s="178"/>
      <c r="AD30" s="3"/>
      <c r="AE30" s="37"/>
      <c r="AF30" s="37"/>
      <c r="AG30" s="37"/>
      <c r="AH30" s="37"/>
      <c r="AI30" s="37"/>
      <c r="AJ30" s="37"/>
      <c r="AK30" s="37"/>
      <c r="AL30" s="37"/>
      <c r="AM30" s="37"/>
      <c r="AN30" s="46"/>
      <c r="AO30" s="46"/>
      <c r="AP30" s="46"/>
      <c r="AQ30" s="49"/>
      <c r="AR30" s="47"/>
      <c r="AS30" s="47"/>
      <c r="AT30" s="47"/>
      <c r="AU30" s="47"/>
      <c r="AV30" s="47"/>
      <c r="AW30" s="47"/>
    </row>
    <row r="31" spans="1:59" ht="18" customHeight="1" thickBot="1" x14ac:dyDescent="0.3">
      <c r="A31" s="50"/>
      <c r="B31" s="50"/>
      <c r="C31" s="50"/>
      <c r="D31" s="50"/>
      <c r="E31" s="50"/>
      <c r="F31" s="52">
        <v>0.95</v>
      </c>
      <c r="G31" s="52">
        <v>0.94</v>
      </c>
      <c r="H31" s="53">
        <v>0.95</v>
      </c>
      <c r="I31" s="150">
        <v>200</v>
      </c>
      <c r="J31" s="207">
        <v>452</v>
      </c>
      <c r="K31" s="208">
        <v>110</v>
      </c>
      <c r="L31" s="208">
        <v>420</v>
      </c>
      <c r="M31" s="208">
        <v>150</v>
      </c>
      <c r="N31" s="208">
        <v>321</v>
      </c>
      <c r="O31" s="208">
        <v>452</v>
      </c>
      <c r="P31" s="208">
        <v>338</v>
      </c>
      <c r="Q31" s="208">
        <v>281</v>
      </c>
      <c r="R31" s="209">
        <v>157</v>
      </c>
      <c r="S31" s="145" t="s">
        <v>68</v>
      </c>
      <c r="T31" s="217" t="s">
        <v>75</v>
      </c>
      <c r="U31" s="137">
        <f t="shared" ref="U31:U41" si="6">IF(J$26=3,"",J31-$I31)</f>
        <v>252</v>
      </c>
      <c r="V31" s="137" t="str">
        <f t="shared" ref="V31:V41" si="7">IF(K$26=3,"",K31-$I31)</f>
        <v/>
      </c>
      <c r="W31" s="137">
        <f t="shared" ref="W31:W41" si="8">IF(L$26=3,"",L31-$I31)</f>
        <v>220</v>
      </c>
      <c r="X31" s="137" t="str">
        <f t="shared" ref="X31:X41" si="9">IF(M$26=3,"",M31-$I31)</f>
        <v/>
      </c>
      <c r="Y31" s="137">
        <f t="shared" ref="Y31:Y41" si="10">IF(N$26=3,"",N31-$I31)</f>
        <v>121</v>
      </c>
      <c r="Z31" s="137">
        <f t="shared" ref="Z31:Z41" si="11">IF(O$26=3,"",O31-$I31)</f>
        <v>252</v>
      </c>
      <c r="AA31" s="137">
        <f t="shared" ref="AA31:AA41" si="12">IF(P$26=3,"",P31-$I31)</f>
        <v>138</v>
      </c>
      <c r="AB31" s="137">
        <f t="shared" ref="AB31:AB41" si="13">IF(Q$26=3,"",Q31-$I31)</f>
        <v>81</v>
      </c>
      <c r="AC31" s="137" t="str">
        <f t="shared" ref="AC31:AC41" si="14">IF(R$26=3,"",R31-$I31)</f>
        <v/>
      </c>
      <c r="AD31" s="37"/>
      <c r="AE31" s="37">
        <f t="shared" ref="AE31:AE41" si="15">IF(J$26&lt;5,"",U31-$I31+10)</f>
        <v>62</v>
      </c>
      <c r="AF31" s="37" t="str">
        <f t="shared" ref="AF31:AF41" si="16">IF(K$26&lt;5,"",V31-$I31+10)</f>
        <v/>
      </c>
      <c r="AG31" s="37">
        <f t="shared" ref="AG31:AG41" si="17">IF(L$26&lt;5,"",W31-$I31+10)</f>
        <v>30</v>
      </c>
      <c r="AH31" s="37" t="str">
        <f t="shared" ref="AH31:AH41" si="18">IF(M$26&lt;5,"",X31-$I31+10)</f>
        <v/>
      </c>
      <c r="AI31" s="37" t="str">
        <f t="shared" ref="AI31:AI41" si="19">IF(N$26&lt;5,"",Y31-$I31+10)</f>
        <v/>
      </c>
      <c r="AJ31" s="37">
        <f t="shared" ref="AJ31:AJ41" si="20">IF(O$26&lt;5,"",Z31-$I31+10)</f>
        <v>62</v>
      </c>
      <c r="AK31" s="37" t="str">
        <f t="shared" ref="AK31:AK41" si="21">IF(P$26&lt;5,"",AA31-$I31+10)</f>
        <v/>
      </c>
      <c r="AL31" s="37" t="str">
        <f t="shared" ref="AL31:AL41" si="22">IF(Q$26&lt;5,"",AB31-$I31+10)</f>
        <v/>
      </c>
      <c r="AM31" s="37" t="str">
        <f t="shared" ref="AM31:AM41" si="23">IF(R$26&lt;5,"",AC31-$I31+10)</f>
        <v/>
      </c>
      <c r="AN31" s="46"/>
      <c r="AO31" s="46"/>
      <c r="AP31" s="46"/>
      <c r="AQ31" s="49"/>
      <c r="AR31" s="47"/>
      <c r="AS31" s="47"/>
      <c r="AT31" s="47"/>
      <c r="AU31" s="47"/>
      <c r="AV31" s="47"/>
      <c r="AW31" s="47"/>
    </row>
    <row r="32" spans="1:59" ht="18" customHeight="1" x14ac:dyDescent="0.25">
      <c r="A32" s="56"/>
      <c r="B32" s="56"/>
      <c r="C32" s="56"/>
      <c r="D32" s="56"/>
      <c r="E32" s="56"/>
      <c r="F32" s="52">
        <v>0.9</v>
      </c>
      <c r="G32" s="52">
        <v>0.89</v>
      </c>
      <c r="H32" s="53">
        <v>0.89</v>
      </c>
      <c r="I32" s="151">
        <v>190</v>
      </c>
      <c r="J32" s="156">
        <f t="shared" ref="J32:J41" si="24">IF(J$26=3,J$31*$F31,IF(J$26=4,J$31*$G31,IF(J$26=5,J$31*$H31)))</f>
        <v>429.4</v>
      </c>
      <c r="K32" s="152">
        <f t="shared" ref="K32:K41" si="25">IF(K$26=3,K$31*$F31,IF(K$26=4,K$31*$G31,IF(K$26=5,K$31*$H31)))</f>
        <v>104.5</v>
      </c>
      <c r="L32" s="152">
        <f t="shared" ref="L32:L41" si="26">IF(L$26=3,L$31*$F31,IF(L$26=4,L$31*$G31,IF(L$26=5,L$31*$H31)))</f>
        <v>399</v>
      </c>
      <c r="M32" s="152">
        <f t="shared" ref="M32:M41" si="27">IF(M$26=3,M$31*$F31,IF(M$26=4,M$31*$G31,IF(M$26=5,M$31*$H31)))</f>
        <v>142.5</v>
      </c>
      <c r="N32" s="152">
        <f t="shared" ref="N32:N41" si="28">IF(N$26=3,N$31*$F31,IF(N$26=4,N$31*$G31,IF(N$26=5,N$31*$H31)))</f>
        <v>301.74</v>
      </c>
      <c r="O32" s="152">
        <f t="shared" ref="O32:O41" si="29">IF(O$26=3,O$31*$F31,IF(O$26=4,O$31*$G31,IF(O$26=5,O$31*$H31)))</f>
        <v>429.4</v>
      </c>
      <c r="P32" s="152">
        <f t="shared" ref="P32:P41" si="30">IF(P$26=3,P$31*$F31,IF(P$26=4,P$31*$G31,IF(P$26=5,P$31*$H31)))</f>
        <v>317.71999999999997</v>
      </c>
      <c r="Q32" s="152">
        <f t="shared" ref="Q32:Q41" si="31">IF(Q$26=3,Q$31*$F31,IF(Q$26=4,Q$31*$G31,IF(Q$26=5,Q$31*$H31)))</f>
        <v>264.14</v>
      </c>
      <c r="R32" s="153">
        <f t="shared" ref="R32:R41" si="32">IF(R$26=3,R$31*$F31,IF(R$26=4,R$31*$G31,IF(R$26=5,R$31*$H31)))</f>
        <v>149.15</v>
      </c>
      <c r="S32" s="40"/>
      <c r="T32" s="40"/>
      <c r="U32" s="137">
        <f t="shared" si="6"/>
        <v>239.39999999999998</v>
      </c>
      <c r="V32" s="137" t="str">
        <f t="shared" si="7"/>
        <v/>
      </c>
      <c r="W32" s="137">
        <f t="shared" si="8"/>
        <v>209</v>
      </c>
      <c r="X32" s="137" t="str">
        <f t="shared" si="9"/>
        <v/>
      </c>
      <c r="Y32" s="137">
        <f t="shared" si="10"/>
        <v>111.74000000000001</v>
      </c>
      <c r="Z32" s="137">
        <f t="shared" si="11"/>
        <v>239.39999999999998</v>
      </c>
      <c r="AA32" s="137">
        <f t="shared" si="12"/>
        <v>127.71999999999997</v>
      </c>
      <c r="AB32" s="137">
        <f t="shared" si="13"/>
        <v>74.139999999999986</v>
      </c>
      <c r="AC32" s="137" t="str">
        <f t="shared" si="14"/>
        <v/>
      </c>
      <c r="AD32" s="37"/>
      <c r="AE32" s="37">
        <f t="shared" si="15"/>
        <v>59.399999999999977</v>
      </c>
      <c r="AF32" s="37" t="str">
        <f t="shared" si="16"/>
        <v/>
      </c>
      <c r="AG32" s="37">
        <f t="shared" si="17"/>
        <v>29</v>
      </c>
      <c r="AH32" s="37" t="str">
        <f t="shared" si="18"/>
        <v/>
      </c>
      <c r="AI32" s="37" t="str">
        <f t="shared" si="19"/>
        <v/>
      </c>
      <c r="AJ32" s="37">
        <f t="shared" si="20"/>
        <v>59.399999999999977</v>
      </c>
      <c r="AK32" s="37" t="str">
        <f t="shared" si="21"/>
        <v/>
      </c>
      <c r="AL32" s="37" t="str">
        <f t="shared" si="22"/>
        <v/>
      </c>
      <c r="AM32" s="37" t="str">
        <f t="shared" si="23"/>
        <v/>
      </c>
      <c r="AN32" s="46"/>
      <c r="AO32" s="46"/>
      <c r="AP32" s="46"/>
      <c r="AQ32" s="49"/>
      <c r="AR32" s="47"/>
      <c r="AS32" s="47"/>
      <c r="AT32" s="47"/>
      <c r="AU32" s="47"/>
      <c r="AV32" s="47"/>
      <c r="AW32" s="47"/>
    </row>
    <row r="33" spans="1:49" ht="18" customHeight="1" x14ac:dyDescent="0.25">
      <c r="A33" s="56"/>
      <c r="B33" s="56"/>
      <c r="C33" s="56"/>
      <c r="D33" s="56"/>
      <c r="E33" s="56"/>
      <c r="F33" s="52">
        <v>0.85</v>
      </c>
      <c r="G33" s="52">
        <v>0.84</v>
      </c>
      <c r="H33" s="53">
        <v>0.84</v>
      </c>
      <c r="I33" s="151">
        <v>180</v>
      </c>
      <c r="J33" s="156">
        <f t="shared" si="24"/>
        <v>402.28000000000003</v>
      </c>
      <c r="K33" s="152">
        <f t="shared" si="25"/>
        <v>99</v>
      </c>
      <c r="L33" s="152">
        <f t="shared" si="26"/>
        <v>373.8</v>
      </c>
      <c r="M33" s="152">
        <f t="shared" si="27"/>
        <v>135</v>
      </c>
      <c r="N33" s="152">
        <f t="shared" si="28"/>
        <v>285.69</v>
      </c>
      <c r="O33" s="152">
        <f t="shared" si="29"/>
        <v>402.28000000000003</v>
      </c>
      <c r="P33" s="152">
        <f t="shared" si="30"/>
        <v>300.82</v>
      </c>
      <c r="Q33" s="152">
        <f t="shared" si="31"/>
        <v>250.09</v>
      </c>
      <c r="R33" s="153">
        <f t="shared" si="32"/>
        <v>141.30000000000001</v>
      </c>
      <c r="S33" s="40"/>
      <c r="T33" s="40"/>
      <c r="U33" s="137">
        <f t="shared" si="6"/>
        <v>222.28000000000003</v>
      </c>
      <c r="V33" s="137" t="str">
        <f t="shared" si="7"/>
        <v/>
      </c>
      <c r="W33" s="137">
        <f t="shared" si="8"/>
        <v>193.8</v>
      </c>
      <c r="X33" s="137" t="str">
        <f t="shared" si="9"/>
        <v/>
      </c>
      <c r="Y33" s="137">
        <f t="shared" si="10"/>
        <v>105.69</v>
      </c>
      <c r="Z33" s="137">
        <f t="shared" si="11"/>
        <v>222.28000000000003</v>
      </c>
      <c r="AA33" s="137">
        <f t="shared" si="12"/>
        <v>120.82</v>
      </c>
      <c r="AB33" s="137">
        <f t="shared" si="13"/>
        <v>70.09</v>
      </c>
      <c r="AC33" s="137" t="str">
        <f t="shared" si="14"/>
        <v/>
      </c>
      <c r="AD33" s="37"/>
      <c r="AE33" s="37">
        <f t="shared" si="15"/>
        <v>52.28000000000003</v>
      </c>
      <c r="AF33" s="37" t="str">
        <f t="shared" si="16"/>
        <v/>
      </c>
      <c r="AG33" s="37">
        <f t="shared" si="17"/>
        <v>23.800000000000011</v>
      </c>
      <c r="AH33" s="37" t="str">
        <f t="shared" si="18"/>
        <v/>
      </c>
      <c r="AI33" s="37" t="str">
        <f t="shared" si="19"/>
        <v/>
      </c>
      <c r="AJ33" s="37">
        <f t="shared" si="20"/>
        <v>52.28000000000003</v>
      </c>
      <c r="AK33" s="37" t="str">
        <f t="shared" si="21"/>
        <v/>
      </c>
      <c r="AL33" s="37" t="str">
        <f t="shared" si="22"/>
        <v/>
      </c>
      <c r="AM33" s="37" t="str">
        <f t="shared" si="23"/>
        <v/>
      </c>
      <c r="AN33" s="46"/>
      <c r="AO33" s="46"/>
      <c r="AP33" s="46"/>
      <c r="AQ33" s="49"/>
      <c r="AR33" s="47"/>
      <c r="AS33" s="47"/>
      <c r="AT33" s="47"/>
      <c r="AU33" s="47"/>
      <c r="AV33" s="47"/>
      <c r="AW33" s="47"/>
    </row>
    <row r="34" spans="1:49" ht="20.25" customHeight="1" x14ac:dyDescent="0.25">
      <c r="A34" s="56"/>
      <c r="B34" s="56"/>
      <c r="C34" s="56"/>
      <c r="D34" s="56"/>
      <c r="E34" s="56"/>
      <c r="F34" s="52">
        <v>0.8</v>
      </c>
      <c r="G34" s="52">
        <v>0.78</v>
      </c>
      <c r="H34" s="53">
        <v>0.79</v>
      </c>
      <c r="I34" s="151">
        <v>170</v>
      </c>
      <c r="J34" s="156">
        <f t="shared" si="24"/>
        <v>379.68</v>
      </c>
      <c r="K34" s="152">
        <f t="shared" si="25"/>
        <v>93.5</v>
      </c>
      <c r="L34" s="152">
        <f t="shared" si="26"/>
        <v>352.8</v>
      </c>
      <c r="M34" s="152">
        <f t="shared" si="27"/>
        <v>127.5</v>
      </c>
      <c r="N34" s="152">
        <f t="shared" si="28"/>
        <v>269.64</v>
      </c>
      <c r="O34" s="152">
        <f t="shared" si="29"/>
        <v>379.68</v>
      </c>
      <c r="P34" s="152">
        <f t="shared" si="30"/>
        <v>283.92</v>
      </c>
      <c r="Q34" s="152">
        <f t="shared" si="31"/>
        <v>236.04</v>
      </c>
      <c r="R34" s="153">
        <f t="shared" si="32"/>
        <v>133.44999999999999</v>
      </c>
      <c r="S34" s="40"/>
      <c r="T34" s="40"/>
      <c r="U34" s="137">
        <f t="shared" si="6"/>
        <v>209.68</v>
      </c>
      <c r="V34" s="137" t="str">
        <f t="shared" si="7"/>
        <v/>
      </c>
      <c r="W34" s="137">
        <f t="shared" si="8"/>
        <v>182.8</v>
      </c>
      <c r="X34" s="137" t="str">
        <f t="shared" si="9"/>
        <v/>
      </c>
      <c r="Y34" s="137">
        <f t="shared" si="10"/>
        <v>99.639999999999986</v>
      </c>
      <c r="Z34" s="137">
        <f t="shared" si="11"/>
        <v>209.68</v>
      </c>
      <c r="AA34" s="137">
        <f t="shared" si="12"/>
        <v>113.92000000000002</v>
      </c>
      <c r="AB34" s="137">
        <f t="shared" si="13"/>
        <v>66.039999999999992</v>
      </c>
      <c r="AC34" s="137" t="str">
        <f t="shared" si="14"/>
        <v/>
      </c>
      <c r="AD34" s="37"/>
      <c r="AE34" s="37">
        <f t="shared" si="15"/>
        <v>49.680000000000007</v>
      </c>
      <c r="AF34" s="37" t="str">
        <f t="shared" si="16"/>
        <v/>
      </c>
      <c r="AG34" s="37">
        <f t="shared" si="17"/>
        <v>22.800000000000011</v>
      </c>
      <c r="AH34" s="37" t="str">
        <f t="shared" si="18"/>
        <v/>
      </c>
      <c r="AI34" s="37" t="str">
        <f t="shared" si="19"/>
        <v/>
      </c>
      <c r="AJ34" s="37">
        <f t="shared" si="20"/>
        <v>49.680000000000007</v>
      </c>
      <c r="AK34" s="37" t="str">
        <f t="shared" si="21"/>
        <v/>
      </c>
      <c r="AL34" s="37" t="str">
        <f t="shared" si="22"/>
        <v/>
      </c>
      <c r="AM34" s="37" t="str">
        <f t="shared" si="23"/>
        <v/>
      </c>
      <c r="AN34" s="46"/>
      <c r="AO34" s="46"/>
      <c r="AP34" s="46"/>
      <c r="AQ34" s="49"/>
      <c r="AR34" s="47"/>
      <c r="AS34" s="47"/>
      <c r="AT34" s="47"/>
      <c r="AU34" s="47"/>
      <c r="AV34" s="47"/>
      <c r="AW34" s="47"/>
    </row>
    <row r="35" spans="1:49" ht="18" customHeight="1" x14ac:dyDescent="0.25">
      <c r="A35" s="57"/>
      <c r="B35" s="57"/>
      <c r="C35" s="57"/>
      <c r="D35" s="57"/>
      <c r="E35" s="57"/>
      <c r="F35" s="52">
        <v>0.76</v>
      </c>
      <c r="G35" s="52">
        <v>0.73</v>
      </c>
      <c r="H35" s="53">
        <v>0.74</v>
      </c>
      <c r="I35" s="151">
        <v>160</v>
      </c>
      <c r="J35" s="156">
        <f t="shared" si="24"/>
        <v>357.08000000000004</v>
      </c>
      <c r="K35" s="152">
        <f t="shared" si="25"/>
        <v>88</v>
      </c>
      <c r="L35" s="152">
        <f t="shared" si="26"/>
        <v>331.8</v>
      </c>
      <c r="M35" s="152">
        <f t="shared" si="27"/>
        <v>120</v>
      </c>
      <c r="N35" s="152">
        <f t="shared" si="28"/>
        <v>250.38</v>
      </c>
      <c r="O35" s="152">
        <f t="shared" si="29"/>
        <v>357.08000000000004</v>
      </c>
      <c r="P35" s="152">
        <f t="shared" si="30"/>
        <v>263.64</v>
      </c>
      <c r="Q35" s="152">
        <f t="shared" si="31"/>
        <v>219.18</v>
      </c>
      <c r="R35" s="153">
        <f t="shared" si="32"/>
        <v>125.60000000000001</v>
      </c>
      <c r="S35" s="40"/>
      <c r="T35" s="40"/>
      <c r="U35" s="137">
        <f t="shared" si="6"/>
        <v>197.08000000000004</v>
      </c>
      <c r="V35" s="137" t="str">
        <f t="shared" si="7"/>
        <v/>
      </c>
      <c r="W35" s="137">
        <f t="shared" si="8"/>
        <v>171.8</v>
      </c>
      <c r="X35" s="137" t="str">
        <f t="shared" si="9"/>
        <v/>
      </c>
      <c r="Y35" s="137">
        <f t="shared" si="10"/>
        <v>90.38</v>
      </c>
      <c r="Z35" s="137">
        <f t="shared" si="11"/>
        <v>197.08000000000004</v>
      </c>
      <c r="AA35" s="137">
        <f t="shared" si="12"/>
        <v>103.63999999999999</v>
      </c>
      <c r="AB35" s="137">
        <f t="shared" si="13"/>
        <v>59.180000000000007</v>
      </c>
      <c r="AC35" s="137" t="str">
        <f t="shared" si="14"/>
        <v/>
      </c>
      <c r="AD35" s="37"/>
      <c r="AE35" s="37">
        <f t="shared" si="15"/>
        <v>47.080000000000041</v>
      </c>
      <c r="AF35" s="37" t="str">
        <f t="shared" si="16"/>
        <v/>
      </c>
      <c r="AG35" s="37">
        <f t="shared" si="17"/>
        <v>21.800000000000011</v>
      </c>
      <c r="AH35" s="37" t="str">
        <f t="shared" si="18"/>
        <v/>
      </c>
      <c r="AI35" s="37" t="str">
        <f t="shared" si="19"/>
        <v/>
      </c>
      <c r="AJ35" s="37">
        <f t="shared" si="20"/>
        <v>47.080000000000041</v>
      </c>
      <c r="AK35" s="37" t="str">
        <f t="shared" si="21"/>
        <v/>
      </c>
      <c r="AL35" s="37" t="str">
        <f t="shared" si="22"/>
        <v/>
      </c>
      <c r="AM35" s="37" t="str">
        <f t="shared" si="23"/>
        <v/>
      </c>
      <c r="AN35" s="46"/>
      <c r="AO35" s="46"/>
      <c r="AP35" s="46"/>
      <c r="AQ35" s="49"/>
      <c r="AR35" s="47"/>
      <c r="AS35" s="47"/>
      <c r="AT35" s="47"/>
      <c r="AU35" s="47"/>
      <c r="AV35" s="47"/>
      <c r="AW35" s="47"/>
    </row>
    <row r="36" spans="1:49" ht="18" customHeight="1" x14ac:dyDescent="0.25">
      <c r="A36" s="56"/>
      <c r="B36" s="56"/>
      <c r="C36" s="56"/>
      <c r="D36" s="56"/>
      <c r="E36" s="56"/>
      <c r="F36" s="52">
        <v>0.7</v>
      </c>
      <c r="G36" s="52">
        <v>0.68</v>
      </c>
      <c r="H36" s="53">
        <v>0.69</v>
      </c>
      <c r="I36" s="151">
        <v>150</v>
      </c>
      <c r="J36" s="156">
        <f t="shared" si="24"/>
        <v>334.48</v>
      </c>
      <c r="K36" s="152">
        <f t="shared" si="25"/>
        <v>83.6</v>
      </c>
      <c r="L36" s="152">
        <f t="shared" si="26"/>
        <v>310.8</v>
      </c>
      <c r="M36" s="152">
        <f t="shared" si="27"/>
        <v>114</v>
      </c>
      <c r="N36" s="152">
        <f t="shared" si="28"/>
        <v>234.32999999999998</v>
      </c>
      <c r="O36" s="152">
        <f t="shared" si="29"/>
        <v>334.48</v>
      </c>
      <c r="P36" s="152">
        <f t="shared" si="30"/>
        <v>246.73999999999998</v>
      </c>
      <c r="Q36" s="152">
        <f t="shared" si="31"/>
        <v>205.13</v>
      </c>
      <c r="R36" s="153">
        <f t="shared" si="32"/>
        <v>119.32000000000001</v>
      </c>
      <c r="S36" s="40"/>
      <c r="T36" s="40"/>
      <c r="U36" s="137">
        <f t="shared" si="6"/>
        <v>184.48000000000002</v>
      </c>
      <c r="V36" s="137" t="str">
        <f t="shared" si="7"/>
        <v/>
      </c>
      <c r="W36" s="137">
        <f t="shared" si="8"/>
        <v>160.80000000000001</v>
      </c>
      <c r="X36" s="137" t="str">
        <f t="shared" si="9"/>
        <v/>
      </c>
      <c r="Y36" s="137">
        <f t="shared" si="10"/>
        <v>84.329999999999984</v>
      </c>
      <c r="Z36" s="137">
        <f t="shared" si="11"/>
        <v>184.48000000000002</v>
      </c>
      <c r="AA36" s="137">
        <f t="shared" si="12"/>
        <v>96.739999999999981</v>
      </c>
      <c r="AB36" s="137">
        <f t="shared" si="13"/>
        <v>55.129999999999995</v>
      </c>
      <c r="AC36" s="137" t="str">
        <f t="shared" si="14"/>
        <v/>
      </c>
      <c r="AD36" s="37"/>
      <c r="AE36" s="37">
        <f t="shared" si="15"/>
        <v>44.480000000000018</v>
      </c>
      <c r="AF36" s="37" t="str">
        <f t="shared" si="16"/>
        <v/>
      </c>
      <c r="AG36" s="37">
        <f t="shared" si="17"/>
        <v>20.800000000000011</v>
      </c>
      <c r="AH36" s="37" t="str">
        <f t="shared" si="18"/>
        <v/>
      </c>
      <c r="AI36" s="37" t="str">
        <f t="shared" si="19"/>
        <v/>
      </c>
      <c r="AJ36" s="37">
        <f t="shared" si="20"/>
        <v>44.480000000000018</v>
      </c>
      <c r="AK36" s="37" t="str">
        <f t="shared" si="21"/>
        <v/>
      </c>
      <c r="AL36" s="37" t="str">
        <f t="shared" si="22"/>
        <v/>
      </c>
      <c r="AM36" s="37" t="str">
        <f t="shared" si="23"/>
        <v/>
      </c>
      <c r="AN36" s="46"/>
      <c r="AO36" s="46"/>
      <c r="AP36" s="46"/>
      <c r="AQ36" s="49"/>
      <c r="AR36" s="47"/>
      <c r="AS36" s="47"/>
      <c r="AT36" s="47"/>
      <c r="AU36" s="47"/>
      <c r="AV36" s="47"/>
      <c r="AW36" s="47"/>
    </row>
    <row r="37" spans="1:49" ht="18" customHeight="1" x14ac:dyDescent="0.25">
      <c r="A37" s="56"/>
      <c r="B37" s="56"/>
      <c r="C37" s="56"/>
      <c r="D37" s="56"/>
      <c r="E37" s="56"/>
      <c r="F37" s="58">
        <v>0.66</v>
      </c>
      <c r="G37" s="58">
        <v>0.63</v>
      </c>
      <c r="H37" s="53">
        <v>0.64</v>
      </c>
      <c r="I37" s="151">
        <v>140</v>
      </c>
      <c r="J37" s="156">
        <f t="shared" si="24"/>
        <v>311.88</v>
      </c>
      <c r="K37" s="152">
        <f t="shared" si="25"/>
        <v>77</v>
      </c>
      <c r="L37" s="152">
        <f t="shared" si="26"/>
        <v>289.79999999999995</v>
      </c>
      <c r="M37" s="152">
        <f t="shared" si="27"/>
        <v>105</v>
      </c>
      <c r="N37" s="152">
        <f t="shared" si="28"/>
        <v>218.28000000000003</v>
      </c>
      <c r="O37" s="152">
        <f t="shared" si="29"/>
        <v>311.88</v>
      </c>
      <c r="P37" s="152">
        <f t="shared" si="30"/>
        <v>229.84</v>
      </c>
      <c r="Q37" s="152">
        <f t="shared" si="31"/>
        <v>191.08</v>
      </c>
      <c r="R37" s="153">
        <f t="shared" si="32"/>
        <v>109.89999999999999</v>
      </c>
      <c r="S37" s="40"/>
      <c r="T37" s="40"/>
      <c r="U37" s="137">
        <f t="shared" si="6"/>
        <v>171.88</v>
      </c>
      <c r="V37" s="137" t="str">
        <f t="shared" si="7"/>
        <v/>
      </c>
      <c r="W37" s="137">
        <f t="shared" si="8"/>
        <v>149.79999999999995</v>
      </c>
      <c r="X37" s="137" t="str">
        <f t="shared" si="9"/>
        <v/>
      </c>
      <c r="Y37" s="137">
        <f t="shared" si="10"/>
        <v>78.28000000000003</v>
      </c>
      <c r="Z37" s="137">
        <f t="shared" si="11"/>
        <v>171.88</v>
      </c>
      <c r="AA37" s="137">
        <f t="shared" si="12"/>
        <v>89.84</v>
      </c>
      <c r="AB37" s="137">
        <f t="shared" si="13"/>
        <v>51.080000000000013</v>
      </c>
      <c r="AC37" s="137" t="str">
        <f t="shared" si="14"/>
        <v/>
      </c>
      <c r="AD37" s="37"/>
      <c r="AE37" s="37">
        <f t="shared" si="15"/>
        <v>41.879999999999995</v>
      </c>
      <c r="AF37" s="37" t="str">
        <f t="shared" si="16"/>
        <v/>
      </c>
      <c r="AG37" s="37">
        <f t="shared" si="17"/>
        <v>19.799999999999955</v>
      </c>
      <c r="AH37" s="37" t="str">
        <f t="shared" si="18"/>
        <v/>
      </c>
      <c r="AI37" s="37" t="str">
        <f t="shared" si="19"/>
        <v/>
      </c>
      <c r="AJ37" s="37">
        <f t="shared" si="20"/>
        <v>41.879999999999995</v>
      </c>
      <c r="AK37" s="37" t="str">
        <f t="shared" si="21"/>
        <v/>
      </c>
      <c r="AL37" s="37" t="str">
        <f t="shared" si="22"/>
        <v/>
      </c>
      <c r="AM37" s="37" t="str">
        <f t="shared" si="23"/>
        <v/>
      </c>
      <c r="AN37" s="46"/>
      <c r="AO37" s="46"/>
      <c r="AP37" s="46"/>
      <c r="AQ37" s="49"/>
      <c r="AR37" s="47"/>
      <c r="AS37" s="47"/>
      <c r="AT37" s="47"/>
      <c r="AU37" s="47"/>
      <c r="AV37" s="47"/>
      <c r="AW37" s="47"/>
    </row>
    <row r="38" spans="1:49" ht="18" customHeight="1" x14ac:dyDescent="0.25">
      <c r="A38" s="11"/>
      <c r="B38" s="11"/>
      <c r="C38" s="11"/>
      <c r="D38" s="11"/>
      <c r="E38" s="11"/>
      <c r="F38" s="52">
        <v>0.61</v>
      </c>
      <c r="G38" s="52">
        <v>0.56999999999999995</v>
      </c>
      <c r="H38" s="53">
        <v>0.59</v>
      </c>
      <c r="I38" s="151">
        <v>130</v>
      </c>
      <c r="J38" s="156">
        <f t="shared" si="24"/>
        <v>289.28000000000003</v>
      </c>
      <c r="K38" s="152">
        <f t="shared" si="25"/>
        <v>72.600000000000009</v>
      </c>
      <c r="L38" s="152">
        <f t="shared" si="26"/>
        <v>268.8</v>
      </c>
      <c r="M38" s="152">
        <f t="shared" si="27"/>
        <v>99</v>
      </c>
      <c r="N38" s="152">
        <f t="shared" si="28"/>
        <v>202.23</v>
      </c>
      <c r="O38" s="152">
        <f t="shared" si="29"/>
        <v>289.28000000000003</v>
      </c>
      <c r="P38" s="152">
        <f t="shared" si="30"/>
        <v>212.94</v>
      </c>
      <c r="Q38" s="152">
        <f t="shared" si="31"/>
        <v>177.03</v>
      </c>
      <c r="R38" s="153">
        <f t="shared" si="32"/>
        <v>103.62</v>
      </c>
      <c r="S38" s="40"/>
      <c r="T38" s="40"/>
      <c r="U38" s="137">
        <f t="shared" si="6"/>
        <v>159.28000000000003</v>
      </c>
      <c r="V38" s="137" t="str">
        <f t="shared" si="7"/>
        <v/>
      </c>
      <c r="W38" s="137">
        <f t="shared" si="8"/>
        <v>138.80000000000001</v>
      </c>
      <c r="X38" s="137" t="str">
        <f t="shared" si="9"/>
        <v/>
      </c>
      <c r="Y38" s="137">
        <f t="shared" si="10"/>
        <v>72.22999999999999</v>
      </c>
      <c r="Z38" s="137">
        <f t="shared" si="11"/>
        <v>159.28000000000003</v>
      </c>
      <c r="AA38" s="137">
        <f t="shared" si="12"/>
        <v>82.94</v>
      </c>
      <c r="AB38" s="137">
        <f t="shared" si="13"/>
        <v>47.03</v>
      </c>
      <c r="AC38" s="137" t="str">
        <f t="shared" si="14"/>
        <v/>
      </c>
      <c r="AD38" s="37"/>
      <c r="AE38" s="37">
        <f t="shared" si="15"/>
        <v>39.28000000000003</v>
      </c>
      <c r="AF38" s="37" t="str">
        <f t="shared" si="16"/>
        <v/>
      </c>
      <c r="AG38" s="37">
        <f t="shared" si="17"/>
        <v>18.800000000000011</v>
      </c>
      <c r="AH38" s="37" t="str">
        <f t="shared" si="18"/>
        <v/>
      </c>
      <c r="AI38" s="37" t="str">
        <f t="shared" si="19"/>
        <v/>
      </c>
      <c r="AJ38" s="37">
        <f t="shared" si="20"/>
        <v>39.28000000000003</v>
      </c>
      <c r="AK38" s="37" t="str">
        <f t="shared" si="21"/>
        <v/>
      </c>
      <c r="AL38" s="37" t="str">
        <f t="shared" si="22"/>
        <v/>
      </c>
      <c r="AM38" s="37" t="str">
        <f t="shared" si="23"/>
        <v/>
      </c>
      <c r="AN38" s="46"/>
      <c r="AO38" s="46"/>
      <c r="AP38" s="46"/>
      <c r="AQ38" s="49"/>
      <c r="AR38" s="47"/>
      <c r="AS38" s="47"/>
      <c r="AT38" s="47"/>
      <c r="AU38" s="47"/>
      <c r="AV38" s="47"/>
      <c r="AW38" s="47"/>
    </row>
    <row r="39" spans="1:49" ht="18" customHeight="1" x14ac:dyDescent="0.25">
      <c r="A39" s="56"/>
      <c r="B39" s="56"/>
      <c r="C39" s="56"/>
      <c r="D39" s="56"/>
      <c r="E39" s="56"/>
      <c r="F39" s="52">
        <v>0.55000000000000004</v>
      </c>
      <c r="G39" s="52">
        <v>0.52</v>
      </c>
      <c r="H39" s="53">
        <v>0.54</v>
      </c>
      <c r="I39" s="151">
        <v>120</v>
      </c>
      <c r="J39" s="156">
        <f t="shared" si="24"/>
        <v>266.68</v>
      </c>
      <c r="K39" s="152">
        <f t="shared" si="25"/>
        <v>67.099999999999994</v>
      </c>
      <c r="L39" s="152">
        <f t="shared" si="26"/>
        <v>247.79999999999998</v>
      </c>
      <c r="M39" s="152">
        <f t="shared" si="27"/>
        <v>91.5</v>
      </c>
      <c r="N39" s="152">
        <f t="shared" si="28"/>
        <v>182.96999999999997</v>
      </c>
      <c r="O39" s="152">
        <f t="shared" si="29"/>
        <v>266.68</v>
      </c>
      <c r="P39" s="152">
        <f t="shared" si="30"/>
        <v>192.66</v>
      </c>
      <c r="Q39" s="152">
        <f t="shared" si="31"/>
        <v>160.16999999999999</v>
      </c>
      <c r="R39" s="153">
        <f t="shared" si="32"/>
        <v>95.77</v>
      </c>
      <c r="S39" s="40"/>
      <c r="T39" s="40"/>
      <c r="U39" s="137">
        <f t="shared" si="6"/>
        <v>146.68</v>
      </c>
      <c r="V39" s="137" t="str">
        <f t="shared" si="7"/>
        <v/>
      </c>
      <c r="W39" s="137">
        <f t="shared" si="8"/>
        <v>127.79999999999998</v>
      </c>
      <c r="X39" s="137" t="str">
        <f t="shared" si="9"/>
        <v/>
      </c>
      <c r="Y39" s="137">
        <f t="shared" si="10"/>
        <v>62.96999999999997</v>
      </c>
      <c r="Z39" s="137">
        <f t="shared" si="11"/>
        <v>146.68</v>
      </c>
      <c r="AA39" s="137">
        <f t="shared" si="12"/>
        <v>72.66</v>
      </c>
      <c r="AB39" s="137">
        <f t="shared" si="13"/>
        <v>40.169999999999987</v>
      </c>
      <c r="AC39" s="137" t="str">
        <f t="shared" si="14"/>
        <v/>
      </c>
      <c r="AD39" s="37"/>
      <c r="AE39" s="37">
        <f t="shared" si="15"/>
        <v>36.680000000000007</v>
      </c>
      <c r="AF39" s="37" t="str">
        <f t="shared" si="16"/>
        <v/>
      </c>
      <c r="AG39" s="37">
        <f t="shared" si="17"/>
        <v>17.799999999999983</v>
      </c>
      <c r="AH39" s="37" t="str">
        <f t="shared" si="18"/>
        <v/>
      </c>
      <c r="AI39" s="37" t="str">
        <f t="shared" si="19"/>
        <v/>
      </c>
      <c r="AJ39" s="37">
        <f t="shared" si="20"/>
        <v>36.680000000000007</v>
      </c>
      <c r="AK39" s="37" t="str">
        <f t="shared" si="21"/>
        <v/>
      </c>
      <c r="AL39" s="37" t="str">
        <f t="shared" si="22"/>
        <v/>
      </c>
      <c r="AM39" s="37" t="str">
        <f t="shared" si="23"/>
        <v/>
      </c>
      <c r="AN39" s="46"/>
      <c r="AO39" s="46"/>
      <c r="AP39" s="46"/>
      <c r="AQ39" s="49"/>
      <c r="AR39" s="47"/>
      <c r="AS39" s="47"/>
      <c r="AT39" s="47"/>
      <c r="AU39" s="47"/>
      <c r="AV39" s="47"/>
      <c r="AW39" s="47"/>
    </row>
    <row r="40" spans="1:49" ht="18" customHeight="1" thickBot="1" x14ac:dyDescent="0.3">
      <c r="A40" s="56"/>
      <c r="B40" s="181"/>
      <c r="C40" s="181"/>
      <c r="D40" s="181"/>
      <c r="E40" s="181"/>
      <c r="F40" s="133">
        <v>0.51</v>
      </c>
      <c r="G40" s="133">
        <v>0.47</v>
      </c>
      <c r="H40" s="134">
        <v>0.48</v>
      </c>
      <c r="I40" s="151">
        <v>110</v>
      </c>
      <c r="J40" s="156">
        <f t="shared" si="24"/>
        <v>244.08</v>
      </c>
      <c r="K40" s="152">
        <f t="shared" si="25"/>
        <v>60.500000000000007</v>
      </c>
      <c r="L40" s="152">
        <f t="shared" si="26"/>
        <v>226.8</v>
      </c>
      <c r="M40" s="152">
        <f t="shared" si="27"/>
        <v>82.5</v>
      </c>
      <c r="N40" s="152">
        <f t="shared" si="28"/>
        <v>166.92000000000002</v>
      </c>
      <c r="O40" s="152">
        <f t="shared" si="29"/>
        <v>244.08</v>
      </c>
      <c r="P40" s="152">
        <f t="shared" si="30"/>
        <v>175.76000000000002</v>
      </c>
      <c r="Q40" s="152">
        <f t="shared" si="31"/>
        <v>146.12</v>
      </c>
      <c r="R40" s="153">
        <f t="shared" si="32"/>
        <v>86.350000000000009</v>
      </c>
      <c r="S40" s="40"/>
      <c r="T40" s="1"/>
      <c r="U40" s="137">
        <f t="shared" si="6"/>
        <v>134.08000000000001</v>
      </c>
      <c r="V40" s="137" t="str">
        <f t="shared" si="7"/>
        <v/>
      </c>
      <c r="W40" s="137">
        <f t="shared" si="8"/>
        <v>116.80000000000001</v>
      </c>
      <c r="X40" s="137" t="str">
        <f t="shared" si="9"/>
        <v/>
      </c>
      <c r="Y40" s="137">
        <f t="shared" si="10"/>
        <v>56.920000000000016</v>
      </c>
      <c r="Z40" s="137">
        <f t="shared" si="11"/>
        <v>134.08000000000001</v>
      </c>
      <c r="AA40" s="137">
        <f t="shared" si="12"/>
        <v>65.760000000000019</v>
      </c>
      <c r="AB40" s="137">
        <f t="shared" si="13"/>
        <v>36.120000000000005</v>
      </c>
      <c r="AC40" s="137" t="str">
        <f t="shared" si="14"/>
        <v/>
      </c>
      <c r="AD40" s="37"/>
      <c r="AE40" s="37">
        <f t="shared" si="15"/>
        <v>34.080000000000013</v>
      </c>
      <c r="AF40" s="37" t="str">
        <f t="shared" si="16"/>
        <v/>
      </c>
      <c r="AG40" s="37">
        <f t="shared" si="17"/>
        <v>16.800000000000011</v>
      </c>
      <c r="AH40" s="37" t="str">
        <f t="shared" si="18"/>
        <v/>
      </c>
      <c r="AI40" s="37" t="str">
        <f t="shared" si="19"/>
        <v/>
      </c>
      <c r="AJ40" s="37">
        <f t="shared" si="20"/>
        <v>34.080000000000013</v>
      </c>
      <c r="AK40" s="37" t="str">
        <f t="shared" si="21"/>
        <v/>
      </c>
      <c r="AL40" s="37" t="str">
        <f t="shared" si="22"/>
        <v/>
      </c>
      <c r="AM40" s="37" t="str">
        <f t="shared" si="23"/>
        <v/>
      </c>
      <c r="AN40" s="3"/>
      <c r="AO40" s="46"/>
      <c r="AP40" s="46"/>
      <c r="AQ40" s="49"/>
      <c r="AR40" s="47"/>
      <c r="AS40" s="47"/>
      <c r="AT40" s="47"/>
      <c r="AU40" s="47"/>
      <c r="AV40" s="47"/>
      <c r="AW40" s="47"/>
    </row>
    <row r="41" spans="1:49" ht="21" customHeight="1" thickTop="1" thickBot="1" x14ac:dyDescent="0.3">
      <c r="A41" s="56"/>
      <c r="B41" s="181"/>
      <c r="C41" s="181"/>
      <c r="D41" s="181"/>
      <c r="E41" s="181"/>
      <c r="F41" s="10"/>
      <c r="G41" s="10"/>
      <c r="H41" s="1"/>
      <c r="I41" s="154">
        <v>100</v>
      </c>
      <c r="J41" s="157">
        <f t="shared" si="24"/>
        <v>216.95999999999998</v>
      </c>
      <c r="K41" s="135">
        <f t="shared" si="25"/>
        <v>56.1</v>
      </c>
      <c r="L41" s="135">
        <f t="shared" si="26"/>
        <v>201.6</v>
      </c>
      <c r="M41" s="135">
        <f t="shared" si="27"/>
        <v>76.5</v>
      </c>
      <c r="N41" s="135">
        <f t="shared" si="28"/>
        <v>150.87</v>
      </c>
      <c r="O41" s="135">
        <f t="shared" si="29"/>
        <v>216.95999999999998</v>
      </c>
      <c r="P41" s="135">
        <f t="shared" si="30"/>
        <v>158.85999999999999</v>
      </c>
      <c r="Q41" s="135">
        <f t="shared" si="31"/>
        <v>132.07</v>
      </c>
      <c r="R41" s="155">
        <f t="shared" si="32"/>
        <v>80.070000000000007</v>
      </c>
      <c r="S41" s="40"/>
      <c r="T41" s="1"/>
      <c r="U41" s="137">
        <f t="shared" si="6"/>
        <v>116.95999999999998</v>
      </c>
      <c r="V41" s="137" t="str">
        <f t="shared" si="7"/>
        <v/>
      </c>
      <c r="W41" s="137">
        <f t="shared" si="8"/>
        <v>101.6</v>
      </c>
      <c r="X41" s="137" t="str">
        <f t="shared" si="9"/>
        <v/>
      </c>
      <c r="Y41" s="137">
        <f t="shared" si="10"/>
        <v>50.870000000000005</v>
      </c>
      <c r="Z41" s="137">
        <f t="shared" si="11"/>
        <v>116.95999999999998</v>
      </c>
      <c r="AA41" s="137">
        <f t="shared" si="12"/>
        <v>58.859999999999985</v>
      </c>
      <c r="AB41" s="137">
        <f t="shared" si="13"/>
        <v>32.069999999999993</v>
      </c>
      <c r="AC41" s="137" t="str">
        <f t="shared" si="14"/>
        <v/>
      </c>
      <c r="AD41" s="37"/>
      <c r="AE41" s="37">
        <f t="shared" si="15"/>
        <v>26.95999999999998</v>
      </c>
      <c r="AF41" s="37" t="str">
        <f t="shared" si="16"/>
        <v/>
      </c>
      <c r="AG41" s="37">
        <f t="shared" si="17"/>
        <v>11.599999999999994</v>
      </c>
      <c r="AH41" s="37" t="str">
        <f t="shared" si="18"/>
        <v/>
      </c>
      <c r="AI41" s="37" t="str">
        <f t="shared" si="19"/>
        <v/>
      </c>
      <c r="AJ41" s="37">
        <f t="shared" si="20"/>
        <v>26.95999999999998</v>
      </c>
      <c r="AK41" s="37" t="str">
        <f t="shared" si="21"/>
        <v/>
      </c>
      <c r="AL41" s="37" t="str">
        <f t="shared" si="22"/>
        <v/>
      </c>
      <c r="AM41" s="37" t="str">
        <f t="shared" si="23"/>
        <v/>
      </c>
      <c r="AN41" s="3"/>
      <c r="AO41" s="3"/>
      <c r="AP41" s="46"/>
      <c r="AQ41" s="49"/>
      <c r="AR41" s="47"/>
      <c r="AS41" s="47"/>
      <c r="AT41" s="47"/>
      <c r="AU41" s="47"/>
      <c r="AV41" s="47"/>
      <c r="AW41" s="47"/>
    </row>
    <row r="42" spans="1:49" ht="21" hidden="1" customHeight="1" thickTop="1" x14ac:dyDescent="0.25">
      <c r="A42" s="56"/>
      <c r="B42" s="181"/>
      <c r="C42" s="181"/>
      <c r="D42" s="181"/>
      <c r="E42" s="181"/>
      <c r="F42" s="10"/>
      <c r="G42" s="10"/>
      <c r="H42" s="1"/>
      <c r="I42" s="214"/>
      <c r="J42" s="152"/>
      <c r="K42" s="152"/>
      <c r="L42" s="152"/>
      <c r="M42" s="152"/>
      <c r="N42" s="152"/>
      <c r="O42" s="152"/>
      <c r="P42" s="152"/>
      <c r="Q42" s="152"/>
      <c r="R42" s="152"/>
      <c r="S42" s="210"/>
      <c r="T42" s="1"/>
      <c r="U42" s="9"/>
      <c r="V42" s="136"/>
      <c r="W42" s="178"/>
      <c r="X42" s="178"/>
      <c r="Y42" s="178"/>
      <c r="Z42" s="178"/>
      <c r="AA42" s="178"/>
      <c r="AB42" s="178"/>
      <c r="AC42" s="178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46"/>
      <c r="AQ42" s="49"/>
      <c r="AR42" s="47"/>
      <c r="AS42" s="47"/>
      <c r="AT42" s="47"/>
      <c r="AU42" s="47"/>
      <c r="AV42" s="47"/>
      <c r="AW42" s="47"/>
    </row>
    <row r="43" spans="1:49" ht="19.5" hidden="1" thickTop="1" x14ac:dyDescent="0.25">
      <c r="A43" s="56"/>
      <c r="B43" s="181"/>
      <c r="C43" s="181"/>
      <c r="D43" s="181"/>
      <c r="E43" s="181"/>
      <c r="F43" s="6">
        <v>0.86</v>
      </c>
      <c r="G43" s="6">
        <v>0.77881619937694702</v>
      </c>
      <c r="H43" s="6">
        <v>0.70132743362831862</v>
      </c>
      <c r="I43" s="176" t="s">
        <v>24</v>
      </c>
      <c r="J43" s="1"/>
      <c r="K43" s="1"/>
      <c r="L43" s="2"/>
      <c r="M43" s="2"/>
      <c r="N43" s="2"/>
      <c r="O43" s="2"/>
      <c r="P43" s="1"/>
      <c r="Q43" s="1"/>
      <c r="R43" s="1"/>
      <c r="S43" s="1"/>
      <c r="T43" s="1"/>
      <c r="U43" s="9">
        <f t="shared" ref="U43:U53" si="33">IF(J$32=3,"",J45-$AZ44)</f>
        <v>294</v>
      </c>
      <c r="V43" s="136">
        <f t="shared" ref="V43:V53" si="34">IF(K$32=3,"",K45-$AZ44)</f>
        <v>102</v>
      </c>
      <c r="W43" s="178">
        <f t="shared" ref="W43:W53" si="35">IF(L$32=3,"",L45-$AZ44)</f>
        <v>276</v>
      </c>
      <c r="X43" s="178">
        <f t="shared" ref="X43:X53" si="36">IF(M$32=3,"",M45-$AZ44)</f>
        <v>120</v>
      </c>
      <c r="Y43" s="178">
        <f t="shared" ref="Y43:Y53" si="37">IF(N$32=3,"",N45-$AZ44)</f>
        <v>232</v>
      </c>
      <c r="Z43" s="178">
        <f t="shared" ref="Z43:Z53" si="38">IF(O$32=3,"",O45-$AZ44)</f>
        <v>294</v>
      </c>
      <c r="AA43" s="178">
        <f t="shared" ref="AA43:AA53" si="39">IF(P$32=3,"",P45-$AZ44)</f>
        <v>240</v>
      </c>
      <c r="AB43" s="178">
        <f t="shared" ref="AB43:AB53" si="40">IF(Q$32=3,"",Q45-$AZ44)</f>
        <v>195</v>
      </c>
      <c r="AC43" s="178">
        <f t="shared" ref="AC43:AC53" si="41">IF(R$32=3,"",R45-$AZ44)</f>
        <v>120</v>
      </c>
      <c r="AD43" s="3"/>
      <c r="AE43" s="3">
        <f t="shared" ref="AE43:AE53" si="42">IF(J$32&lt;5,"",J45-$AZ44-$AZ44+10)</f>
        <v>304</v>
      </c>
      <c r="AF43" s="3">
        <f t="shared" ref="AF43:AF53" si="43">IF(K$32&lt;5,"",K45-$AZ44-$AZ44+10)</f>
        <v>112</v>
      </c>
      <c r="AG43" s="3">
        <f t="shared" ref="AG43:AG53" si="44">IF(L$32&lt;5,"",L45-$AZ44-$AZ44+10)</f>
        <v>286</v>
      </c>
      <c r="AH43" s="3">
        <f t="shared" ref="AH43:AH53" si="45">IF(M$32&lt;5,"",M45-$AZ44-$AZ44+10)</f>
        <v>130</v>
      </c>
      <c r="AI43" s="3">
        <f t="shared" ref="AI43:AI53" si="46">IF(N$32&lt;5,"",N45-$AZ44-$AZ44+10)</f>
        <v>242</v>
      </c>
      <c r="AJ43" s="3">
        <f t="shared" ref="AJ43:AJ53" si="47">IF(O$32&lt;5,"",O45-$AZ44-$AZ44+10)</f>
        <v>304</v>
      </c>
      <c r="AK43" s="3">
        <f t="shared" ref="AK43:AK53" si="48">IF(P$32&lt;5,"",P45-$AZ44-$AZ44+10)</f>
        <v>250</v>
      </c>
      <c r="AL43" s="3">
        <f t="shared" ref="AL43:AL53" si="49">IF(Q$32&lt;5,"",Q45-$AZ44-$AZ44+10)</f>
        <v>205</v>
      </c>
      <c r="AM43" s="3">
        <f t="shared" ref="AM43:AM53" si="50">IF(R$32&lt;5,"",R45-$AZ44-$AZ44+10)</f>
        <v>130</v>
      </c>
      <c r="AN43" s="3"/>
      <c r="AO43" s="3"/>
      <c r="AP43" s="46"/>
      <c r="AQ43" s="49"/>
      <c r="AR43" s="47"/>
      <c r="AS43" s="47"/>
      <c r="AT43" s="47"/>
      <c r="AU43" s="47"/>
      <c r="AV43" s="47"/>
      <c r="AW43" s="47"/>
    </row>
    <row r="44" spans="1:49" ht="19.5" hidden="1" thickTop="1" x14ac:dyDescent="0.25">
      <c r="A44" s="56"/>
      <c r="B44" s="181"/>
      <c r="C44" s="181"/>
      <c r="D44" s="181"/>
      <c r="E44" s="181"/>
      <c r="F44" s="6">
        <v>0.8</v>
      </c>
      <c r="G44" s="6">
        <v>0.72274143302180682</v>
      </c>
      <c r="H44" s="6">
        <v>0.65044247787610621</v>
      </c>
      <c r="I44" s="177">
        <v>129</v>
      </c>
      <c r="J44" s="8">
        <f>IF(J$26=3,J$31*$F43,IF(J$26=4,J$31*$G43,IF(J$26=5,J$31*$H43)))</f>
        <v>317</v>
      </c>
      <c r="K44" s="8">
        <v>110</v>
      </c>
      <c r="L44" s="8">
        <v>285</v>
      </c>
      <c r="M44" s="8">
        <v>129</v>
      </c>
      <c r="N44" s="8">
        <v>250</v>
      </c>
      <c r="O44" s="8">
        <v>317</v>
      </c>
      <c r="P44" s="8">
        <v>258</v>
      </c>
      <c r="Q44" s="8">
        <v>210</v>
      </c>
      <c r="R44" s="8">
        <v>129</v>
      </c>
      <c r="S44" s="1"/>
      <c r="T44" s="1"/>
      <c r="U44" s="9">
        <f t="shared" si="33"/>
        <v>278</v>
      </c>
      <c r="V44" s="136">
        <f t="shared" si="34"/>
        <v>97</v>
      </c>
      <c r="W44" s="178">
        <f t="shared" si="35"/>
        <v>251</v>
      </c>
      <c r="X44" s="178">
        <f t="shared" si="36"/>
        <v>113</v>
      </c>
      <c r="Y44" s="178">
        <f t="shared" si="37"/>
        <v>219</v>
      </c>
      <c r="Z44" s="178">
        <f t="shared" si="38"/>
        <v>278</v>
      </c>
      <c r="AA44" s="178">
        <f t="shared" si="39"/>
        <v>226</v>
      </c>
      <c r="AB44" s="178">
        <f t="shared" si="40"/>
        <v>184</v>
      </c>
      <c r="AC44" s="178">
        <f t="shared" si="41"/>
        <v>113</v>
      </c>
      <c r="AD44" s="3"/>
      <c r="AE44" s="3">
        <f t="shared" si="42"/>
        <v>288</v>
      </c>
      <c r="AF44" s="3">
        <f t="shared" si="43"/>
        <v>107</v>
      </c>
      <c r="AG44" s="3">
        <f t="shared" si="44"/>
        <v>261</v>
      </c>
      <c r="AH44" s="3">
        <f t="shared" si="45"/>
        <v>123</v>
      </c>
      <c r="AI44" s="3">
        <f t="shared" si="46"/>
        <v>229</v>
      </c>
      <c r="AJ44" s="3">
        <f t="shared" si="47"/>
        <v>288</v>
      </c>
      <c r="AK44" s="3">
        <f t="shared" si="48"/>
        <v>236</v>
      </c>
      <c r="AL44" s="3">
        <f t="shared" si="49"/>
        <v>194</v>
      </c>
      <c r="AM44" s="3">
        <f t="shared" si="50"/>
        <v>123</v>
      </c>
      <c r="AN44" s="3"/>
      <c r="AO44" s="3"/>
      <c r="AP44" s="46"/>
      <c r="AQ44" s="49"/>
      <c r="AR44" s="47"/>
      <c r="AS44" s="47"/>
      <c r="AT44" s="47"/>
      <c r="AU44" s="47"/>
      <c r="AV44" s="47"/>
      <c r="AW44" s="47"/>
    </row>
    <row r="45" spans="1:49" ht="19.5" hidden="1" thickTop="1" x14ac:dyDescent="0.25">
      <c r="A45" s="56"/>
      <c r="B45" s="181"/>
      <c r="C45" s="181"/>
      <c r="D45" s="181"/>
      <c r="E45" s="181"/>
      <c r="F45" s="6">
        <v>0.7533333333333333</v>
      </c>
      <c r="G45" s="6">
        <v>0.68224299065420557</v>
      </c>
      <c r="H45" s="6">
        <v>0.61504424778761058</v>
      </c>
      <c r="I45" s="177">
        <v>120</v>
      </c>
      <c r="J45" s="8">
        <v>294</v>
      </c>
      <c r="K45" s="8">
        <v>102</v>
      </c>
      <c r="L45" s="8">
        <v>276</v>
      </c>
      <c r="M45" s="8">
        <v>120</v>
      </c>
      <c r="N45" s="8">
        <v>232</v>
      </c>
      <c r="O45" s="8">
        <v>294</v>
      </c>
      <c r="P45" s="8">
        <v>240</v>
      </c>
      <c r="Q45" s="8">
        <v>195</v>
      </c>
      <c r="R45" s="8">
        <v>120</v>
      </c>
      <c r="S45" s="1"/>
      <c r="T45" s="1"/>
      <c r="U45" s="9">
        <f t="shared" si="33"/>
        <v>261</v>
      </c>
      <c r="V45" s="136">
        <f t="shared" si="34"/>
        <v>91</v>
      </c>
      <c r="W45" s="178">
        <f t="shared" si="35"/>
        <v>236</v>
      </c>
      <c r="X45" s="178">
        <f t="shared" si="36"/>
        <v>106</v>
      </c>
      <c r="Y45" s="178">
        <f t="shared" si="37"/>
        <v>205</v>
      </c>
      <c r="Z45" s="178">
        <f t="shared" si="38"/>
        <v>261</v>
      </c>
      <c r="AA45" s="178">
        <f t="shared" si="39"/>
        <v>212</v>
      </c>
      <c r="AB45" s="178">
        <f t="shared" si="40"/>
        <v>172</v>
      </c>
      <c r="AC45" s="178">
        <f t="shared" si="41"/>
        <v>106</v>
      </c>
      <c r="AD45" s="3"/>
      <c r="AE45" s="3">
        <f t="shared" si="42"/>
        <v>271</v>
      </c>
      <c r="AF45" s="3">
        <f t="shared" si="43"/>
        <v>101</v>
      </c>
      <c r="AG45" s="3">
        <f t="shared" si="44"/>
        <v>246</v>
      </c>
      <c r="AH45" s="3">
        <f t="shared" si="45"/>
        <v>116</v>
      </c>
      <c r="AI45" s="3">
        <f t="shared" si="46"/>
        <v>215</v>
      </c>
      <c r="AJ45" s="3">
        <f t="shared" si="47"/>
        <v>271</v>
      </c>
      <c r="AK45" s="3">
        <f t="shared" si="48"/>
        <v>222</v>
      </c>
      <c r="AL45" s="3">
        <f t="shared" si="49"/>
        <v>182</v>
      </c>
      <c r="AM45" s="3">
        <f t="shared" si="50"/>
        <v>116</v>
      </c>
      <c r="AN45" s="3"/>
      <c r="AO45" s="3"/>
      <c r="AP45" s="46"/>
      <c r="AQ45" s="49"/>
      <c r="AR45" s="47"/>
      <c r="AS45" s="47"/>
      <c r="AT45" s="47"/>
      <c r="AU45" s="47"/>
      <c r="AV45" s="47"/>
      <c r="AW45" s="47"/>
    </row>
    <row r="46" spans="1:49" ht="19.5" hidden="1" thickTop="1" x14ac:dyDescent="0.25">
      <c r="A46" s="59"/>
      <c r="B46" s="182"/>
      <c r="C46" s="182"/>
      <c r="D46" s="182"/>
      <c r="E46" s="182"/>
      <c r="F46" s="6">
        <v>0.70666666666666667</v>
      </c>
      <c r="G46" s="6">
        <v>0.63862928348909653</v>
      </c>
      <c r="H46" s="6">
        <v>0.57743362831858402</v>
      </c>
      <c r="I46" s="177">
        <v>113</v>
      </c>
      <c r="J46" s="8">
        <v>278</v>
      </c>
      <c r="K46" s="8">
        <v>97</v>
      </c>
      <c r="L46" s="8">
        <v>251</v>
      </c>
      <c r="M46" s="8">
        <v>113</v>
      </c>
      <c r="N46" s="8">
        <v>219</v>
      </c>
      <c r="O46" s="8">
        <v>278</v>
      </c>
      <c r="P46" s="8">
        <v>226</v>
      </c>
      <c r="Q46" s="8">
        <v>184</v>
      </c>
      <c r="R46" s="8">
        <v>113</v>
      </c>
      <c r="S46" s="1"/>
      <c r="T46" s="1"/>
      <c r="U46" s="9">
        <f t="shared" si="33"/>
        <v>244</v>
      </c>
      <c r="V46" s="136">
        <f t="shared" si="34"/>
        <v>84</v>
      </c>
      <c r="W46" s="178">
        <f t="shared" si="35"/>
        <v>221</v>
      </c>
      <c r="X46" s="178">
        <f t="shared" si="36"/>
        <v>99</v>
      </c>
      <c r="Y46" s="178">
        <f t="shared" si="37"/>
        <v>192</v>
      </c>
      <c r="Z46" s="178">
        <f t="shared" si="38"/>
        <v>244</v>
      </c>
      <c r="AA46" s="178">
        <f t="shared" si="39"/>
        <v>198</v>
      </c>
      <c r="AB46" s="178">
        <f t="shared" si="40"/>
        <v>161</v>
      </c>
      <c r="AC46" s="178">
        <f t="shared" si="41"/>
        <v>99</v>
      </c>
      <c r="AD46" s="3"/>
      <c r="AE46" s="3">
        <f t="shared" si="42"/>
        <v>254</v>
      </c>
      <c r="AF46" s="3">
        <f t="shared" si="43"/>
        <v>94</v>
      </c>
      <c r="AG46" s="3">
        <f t="shared" si="44"/>
        <v>231</v>
      </c>
      <c r="AH46" s="3">
        <f t="shared" si="45"/>
        <v>109</v>
      </c>
      <c r="AI46" s="3">
        <f t="shared" si="46"/>
        <v>202</v>
      </c>
      <c r="AJ46" s="3">
        <f t="shared" si="47"/>
        <v>254</v>
      </c>
      <c r="AK46" s="3">
        <f t="shared" si="48"/>
        <v>208</v>
      </c>
      <c r="AL46" s="3">
        <f t="shared" si="49"/>
        <v>171</v>
      </c>
      <c r="AM46" s="3">
        <f t="shared" si="50"/>
        <v>109</v>
      </c>
      <c r="AN46" s="3"/>
      <c r="AO46" s="3"/>
      <c r="AP46" s="46"/>
      <c r="AQ46" s="49"/>
      <c r="AR46" s="47"/>
      <c r="AS46" s="47"/>
      <c r="AT46" s="47"/>
      <c r="AU46" s="47"/>
      <c r="AV46" s="47"/>
      <c r="AW46" s="47"/>
    </row>
    <row r="47" spans="1:49" ht="19.5" hidden="1" thickTop="1" x14ac:dyDescent="0.25">
      <c r="A47" s="59"/>
      <c r="B47" s="182"/>
      <c r="C47" s="182"/>
      <c r="D47" s="182"/>
      <c r="E47" s="182"/>
      <c r="F47" s="6">
        <v>0.66</v>
      </c>
      <c r="G47" s="6">
        <v>0.59813084112149528</v>
      </c>
      <c r="H47" s="6">
        <v>0.53982300884955747</v>
      </c>
      <c r="I47" s="177">
        <v>106</v>
      </c>
      <c r="J47" s="8">
        <v>261</v>
      </c>
      <c r="K47" s="8">
        <v>91</v>
      </c>
      <c r="L47" s="8">
        <v>236</v>
      </c>
      <c r="M47" s="8">
        <v>106</v>
      </c>
      <c r="N47" s="8">
        <v>205</v>
      </c>
      <c r="O47" s="8">
        <v>261</v>
      </c>
      <c r="P47" s="8">
        <v>212</v>
      </c>
      <c r="Q47" s="8">
        <v>172</v>
      </c>
      <c r="R47" s="8">
        <v>106</v>
      </c>
      <c r="S47" s="1"/>
      <c r="T47" s="1"/>
      <c r="U47" s="9">
        <f t="shared" si="33"/>
        <v>227</v>
      </c>
      <c r="V47" s="136">
        <f t="shared" si="34"/>
        <v>79</v>
      </c>
      <c r="W47" s="178">
        <f t="shared" si="35"/>
        <v>206</v>
      </c>
      <c r="X47" s="178">
        <f t="shared" si="36"/>
        <v>92</v>
      </c>
      <c r="Y47" s="178">
        <f t="shared" si="37"/>
        <v>178</v>
      </c>
      <c r="Z47" s="178">
        <f t="shared" si="38"/>
        <v>227</v>
      </c>
      <c r="AA47" s="178">
        <f t="shared" si="39"/>
        <v>184</v>
      </c>
      <c r="AB47" s="178">
        <f t="shared" si="40"/>
        <v>150</v>
      </c>
      <c r="AC47" s="178">
        <f t="shared" si="41"/>
        <v>92</v>
      </c>
      <c r="AD47" s="3"/>
      <c r="AE47" s="3">
        <f t="shared" si="42"/>
        <v>237</v>
      </c>
      <c r="AF47" s="3">
        <f t="shared" si="43"/>
        <v>89</v>
      </c>
      <c r="AG47" s="3">
        <f t="shared" si="44"/>
        <v>216</v>
      </c>
      <c r="AH47" s="3">
        <f t="shared" si="45"/>
        <v>102</v>
      </c>
      <c r="AI47" s="3">
        <f t="shared" si="46"/>
        <v>188</v>
      </c>
      <c r="AJ47" s="3">
        <f t="shared" si="47"/>
        <v>237</v>
      </c>
      <c r="AK47" s="3">
        <f t="shared" si="48"/>
        <v>194</v>
      </c>
      <c r="AL47" s="3">
        <f t="shared" si="49"/>
        <v>160</v>
      </c>
      <c r="AM47" s="3">
        <f t="shared" si="50"/>
        <v>102</v>
      </c>
      <c r="AN47" s="3"/>
      <c r="AO47" s="3"/>
      <c r="AP47" s="60"/>
      <c r="AQ47" s="55"/>
      <c r="AR47" s="61"/>
      <c r="AS47" s="61"/>
      <c r="AT47" s="61"/>
      <c r="AU47" s="61"/>
      <c r="AV47" s="61"/>
      <c r="AW47" s="61"/>
    </row>
    <row r="48" spans="1:49" ht="19.5" hidden="1" thickTop="1" x14ac:dyDescent="0.25">
      <c r="A48" s="56"/>
      <c r="B48" s="181"/>
      <c r="C48" s="181"/>
      <c r="D48" s="181"/>
      <c r="E48" s="181"/>
      <c r="F48" s="6">
        <v>0.61333333333333329</v>
      </c>
      <c r="G48" s="6">
        <v>0.55451713395638624</v>
      </c>
      <c r="H48" s="6">
        <v>0.50221238938053092</v>
      </c>
      <c r="I48" s="177">
        <v>99</v>
      </c>
      <c r="J48" s="8">
        <v>244</v>
      </c>
      <c r="K48" s="8">
        <v>84</v>
      </c>
      <c r="L48" s="8">
        <v>221</v>
      </c>
      <c r="M48" s="8">
        <v>99</v>
      </c>
      <c r="N48" s="8">
        <v>192</v>
      </c>
      <c r="O48" s="8">
        <v>244</v>
      </c>
      <c r="P48" s="8">
        <v>198</v>
      </c>
      <c r="Q48" s="8">
        <v>161</v>
      </c>
      <c r="R48" s="8">
        <v>99</v>
      </c>
      <c r="S48" s="1"/>
      <c r="T48" s="1"/>
      <c r="U48" s="9">
        <f t="shared" si="33"/>
        <v>211</v>
      </c>
      <c r="V48" s="136">
        <f t="shared" si="34"/>
        <v>74</v>
      </c>
      <c r="W48" s="178">
        <f t="shared" si="35"/>
        <v>191</v>
      </c>
      <c r="X48" s="178">
        <f t="shared" si="36"/>
        <v>86</v>
      </c>
      <c r="Y48" s="178">
        <f t="shared" si="37"/>
        <v>166</v>
      </c>
      <c r="Z48" s="178">
        <f t="shared" si="38"/>
        <v>211</v>
      </c>
      <c r="AA48" s="178">
        <f t="shared" si="39"/>
        <v>172</v>
      </c>
      <c r="AB48" s="178">
        <f t="shared" si="40"/>
        <v>141</v>
      </c>
      <c r="AC48" s="178">
        <f t="shared" si="41"/>
        <v>86</v>
      </c>
      <c r="AD48" s="3"/>
      <c r="AE48" s="3">
        <f t="shared" si="42"/>
        <v>221</v>
      </c>
      <c r="AF48" s="3">
        <f t="shared" si="43"/>
        <v>84</v>
      </c>
      <c r="AG48" s="3">
        <f t="shared" si="44"/>
        <v>201</v>
      </c>
      <c r="AH48" s="3">
        <f t="shared" si="45"/>
        <v>96</v>
      </c>
      <c r="AI48" s="3">
        <f t="shared" si="46"/>
        <v>176</v>
      </c>
      <c r="AJ48" s="3">
        <f t="shared" si="47"/>
        <v>221</v>
      </c>
      <c r="AK48" s="3">
        <f t="shared" si="48"/>
        <v>182</v>
      </c>
      <c r="AL48" s="3">
        <f t="shared" si="49"/>
        <v>151</v>
      </c>
      <c r="AM48" s="3">
        <f t="shared" si="50"/>
        <v>96</v>
      </c>
      <c r="AN48" s="3"/>
      <c r="AO48" s="3"/>
      <c r="AP48" s="60"/>
      <c r="AQ48" s="55"/>
      <c r="AR48" s="61"/>
      <c r="AS48" s="61"/>
      <c r="AT48" s="61"/>
      <c r="AU48" s="61"/>
      <c r="AV48" s="61"/>
      <c r="AW48" s="61"/>
    </row>
    <row r="49" spans="1:49" ht="19.5" hidden="1" thickTop="1" x14ac:dyDescent="0.25">
      <c r="A49" s="56"/>
      <c r="B49" s="181"/>
      <c r="C49" s="181"/>
      <c r="D49" s="181"/>
      <c r="E49" s="181"/>
      <c r="F49" s="6">
        <v>0.57333333333333336</v>
      </c>
      <c r="G49" s="6">
        <v>0.51713395638629278</v>
      </c>
      <c r="H49" s="6">
        <v>0.4668141592920354</v>
      </c>
      <c r="I49" s="177">
        <v>92</v>
      </c>
      <c r="J49" s="8">
        <v>227</v>
      </c>
      <c r="K49" s="8">
        <v>79</v>
      </c>
      <c r="L49" s="8">
        <v>206</v>
      </c>
      <c r="M49" s="8">
        <v>92</v>
      </c>
      <c r="N49" s="8">
        <v>178</v>
      </c>
      <c r="O49" s="8">
        <v>227</v>
      </c>
      <c r="P49" s="8">
        <v>184</v>
      </c>
      <c r="Q49" s="8">
        <v>150</v>
      </c>
      <c r="R49" s="8">
        <v>92</v>
      </c>
      <c r="S49" s="1"/>
      <c r="T49" s="1"/>
      <c r="U49" s="9">
        <f t="shared" si="33"/>
        <v>191</v>
      </c>
      <c r="V49" s="136">
        <f t="shared" si="34"/>
        <v>67</v>
      </c>
      <c r="W49" s="178">
        <f t="shared" si="35"/>
        <v>175</v>
      </c>
      <c r="X49" s="178">
        <f t="shared" si="36"/>
        <v>78</v>
      </c>
      <c r="Y49" s="178">
        <f t="shared" si="37"/>
        <v>150</v>
      </c>
      <c r="Z49" s="178">
        <f t="shared" si="38"/>
        <v>191</v>
      </c>
      <c r="AA49" s="178">
        <f t="shared" si="39"/>
        <v>156</v>
      </c>
      <c r="AB49" s="178">
        <f t="shared" si="40"/>
        <v>127</v>
      </c>
      <c r="AC49" s="178">
        <f t="shared" si="41"/>
        <v>78</v>
      </c>
      <c r="AD49" s="3"/>
      <c r="AE49" s="3">
        <f t="shared" si="42"/>
        <v>201</v>
      </c>
      <c r="AF49" s="3">
        <f t="shared" si="43"/>
        <v>77</v>
      </c>
      <c r="AG49" s="3">
        <f t="shared" si="44"/>
        <v>185</v>
      </c>
      <c r="AH49" s="3">
        <f t="shared" si="45"/>
        <v>88</v>
      </c>
      <c r="AI49" s="3">
        <f t="shared" si="46"/>
        <v>160</v>
      </c>
      <c r="AJ49" s="3">
        <f t="shared" si="47"/>
        <v>201</v>
      </c>
      <c r="AK49" s="3">
        <f t="shared" si="48"/>
        <v>166</v>
      </c>
      <c r="AL49" s="3">
        <f t="shared" si="49"/>
        <v>137</v>
      </c>
      <c r="AM49" s="3">
        <f t="shared" si="50"/>
        <v>88</v>
      </c>
      <c r="AN49" s="3"/>
      <c r="AO49" s="3"/>
      <c r="AP49" s="46"/>
      <c r="AQ49" s="49"/>
      <c r="AR49" s="47"/>
      <c r="AS49" s="47"/>
      <c r="AT49" s="47"/>
      <c r="AU49" s="47"/>
      <c r="AV49" s="47"/>
      <c r="AW49" s="47"/>
    </row>
    <row r="50" spans="1:49" ht="19.5" hidden="1" thickTop="1" x14ac:dyDescent="0.25">
      <c r="A50" s="56"/>
      <c r="B50" s="181"/>
      <c r="C50" s="181"/>
      <c r="D50" s="181"/>
      <c r="E50" s="181"/>
      <c r="F50" s="6">
        <v>0.52</v>
      </c>
      <c r="G50" s="6">
        <v>0.46728971962616822</v>
      </c>
      <c r="H50" s="6">
        <v>0.42256637168141592</v>
      </c>
      <c r="I50" s="177">
        <v>86</v>
      </c>
      <c r="J50" s="8">
        <v>211</v>
      </c>
      <c r="K50" s="8">
        <v>74</v>
      </c>
      <c r="L50" s="8">
        <v>191</v>
      </c>
      <c r="M50" s="8">
        <v>86</v>
      </c>
      <c r="N50" s="8">
        <v>166</v>
      </c>
      <c r="O50" s="8">
        <v>211</v>
      </c>
      <c r="P50" s="8">
        <v>172</v>
      </c>
      <c r="Q50" s="8">
        <v>141</v>
      </c>
      <c r="R50" s="8">
        <v>86</v>
      </c>
      <c r="S50" s="1"/>
      <c r="T50" s="1"/>
      <c r="U50" s="9">
        <f t="shared" si="33"/>
        <v>171</v>
      </c>
      <c r="V50" s="136">
        <f t="shared" si="34"/>
        <v>60</v>
      </c>
      <c r="W50" s="178">
        <f t="shared" si="35"/>
        <v>157</v>
      </c>
      <c r="X50" s="178">
        <f t="shared" si="36"/>
        <v>70</v>
      </c>
      <c r="Y50" s="178">
        <f t="shared" si="37"/>
        <v>135</v>
      </c>
      <c r="Z50" s="178">
        <f t="shared" si="38"/>
        <v>171</v>
      </c>
      <c r="AA50" s="178">
        <f t="shared" si="39"/>
        <v>140</v>
      </c>
      <c r="AB50" s="178">
        <f t="shared" si="40"/>
        <v>114</v>
      </c>
      <c r="AC50" s="178">
        <f t="shared" si="41"/>
        <v>70</v>
      </c>
      <c r="AD50" s="3"/>
      <c r="AE50" s="3">
        <f t="shared" si="42"/>
        <v>181</v>
      </c>
      <c r="AF50" s="3">
        <f t="shared" si="43"/>
        <v>70</v>
      </c>
      <c r="AG50" s="3">
        <f t="shared" si="44"/>
        <v>167</v>
      </c>
      <c r="AH50" s="3">
        <f t="shared" si="45"/>
        <v>80</v>
      </c>
      <c r="AI50" s="3">
        <f t="shared" si="46"/>
        <v>145</v>
      </c>
      <c r="AJ50" s="3">
        <f t="shared" si="47"/>
        <v>181</v>
      </c>
      <c r="AK50" s="3">
        <f t="shared" si="48"/>
        <v>150</v>
      </c>
      <c r="AL50" s="3">
        <f t="shared" si="49"/>
        <v>124</v>
      </c>
      <c r="AM50" s="3">
        <f t="shared" si="50"/>
        <v>80</v>
      </c>
      <c r="AN50" s="3"/>
      <c r="AO50" s="3"/>
      <c r="AP50" s="46"/>
      <c r="AQ50" s="49"/>
      <c r="AR50" s="47"/>
      <c r="AS50" s="47"/>
      <c r="AT50" s="47"/>
      <c r="AU50" s="47"/>
      <c r="AV50" s="47"/>
      <c r="AW50" s="47"/>
    </row>
    <row r="51" spans="1:49" ht="19.5" hidden="1" thickTop="1" x14ac:dyDescent="0.25">
      <c r="A51" s="56"/>
      <c r="B51" s="181"/>
      <c r="C51" s="181"/>
      <c r="D51" s="181"/>
      <c r="E51" s="181"/>
      <c r="F51" s="6">
        <v>0.46666666666666667</v>
      </c>
      <c r="G51" s="6">
        <v>0.42056074766355139</v>
      </c>
      <c r="H51" s="6">
        <v>0.37831858407079644</v>
      </c>
      <c r="I51" s="177">
        <v>78</v>
      </c>
      <c r="J51" s="8">
        <v>191</v>
      </c>
      <c r="K51" s="8">
        <v>67</v>
      </c>
      <c r="L51" s="8">
        <v>175</v>
      </c>
      <c r="M51" s="8">
        <v>78</v>
      </c>
      <c r="N51" s="8">
        <v>150</v>
      </c>
      <c r="O51" s="8">
        <v>191</v>
      </c>
      <c r="P51" s="8">
        <v>156</v>
      </c>
      <c r="Q51" s="8">
        <v>127</v>
      </c>
      <c r="R51" s="8">
        <v>78</v>
      </c>
      <c r="S51" s="1"/>
      <c r="T51" s="1"/>
      <c r="U51" s="9">
        <f t="shared" si="33"/>
        <v>152</v>
      </c>
      <c r="V51" s="136">
        <f t="shared" si="34"/>
        <v>53</v>
      </c>
      <c r="W51" s="178">
        <f t="shared" si="35"/>
        <v>138</v>
      </c>
      <c r="X51" s="178">
        <f t="shared" si="36"/>
        <v>62</v>
      </c>
      <c r="Y51" s="178">
        <f t="shared" si="37"/>
        <v>120</v>
      </c>
      <c r="Z51" s="178">
        <f t="shared" si="38"/>
        <v>152</v>
      </c>
      <c r="AA51" s="178">
        <f t="shared" si="39"/>
        <v>124</v>
      </c>
      <c r="AB51" s="178">
        <f t="shared" si="40"/>
        <v>101</v>
      </c>
      <c r="AC51" s="178">
        <f t="shared" si="41"/>
        <v>62</v>
      </c>
      <c r="AD51" s="3"/>
      <c r="AE51" s="3">
        <f t="shared" si="42"/>
        <v>162</v>
      </c>
      <c r="AF51" s="3">
        <f t="shared" si="43"/>
        <v>63</v>
      </c>
      <c r="AG51" s="3">
        <f t="shared" si="44"/>
        <v>148</v>
      </c>
      <c r="AH51" s="3">
        <f t="shared" si="45"/>
        <v>72</v>
      </c>
      <c r="AI51" s="3">
        <f t="shared" si="46"/>
        <v>130</v>
      </c>
      <c r="AJ51" s="3">
        <f t="shared" si="47"/>
        <v>162</v>
      </c>
      <c r="AK51" s="3">
        <f t="shared" si="48"/>
        <v>134</v>
      </c>
      <c r="AL51" s="3">
        <f t="shared" si="49"/>
        <v>111</v>
      </c>
      <c r="AM51" s="3">
        <f t="shared" si="50"/>
        <v>72</v>
      </c>
      <c r="AN51" s="3"/>
      <c r="AO51" s="3"/>
      <c r="AP51" s="46"/>
      <c r="AQ51" s="49"/>
      <c r="AR51" s="47"/>
      <c r="AS51" s="47"/>
      <c r="AT51" s="47"/>
      <c r="AU51" s="47"/>
      <c r="AV51" s="47"/>
      <c r="AW51" s="47"/>
    </row>
    <row r="52" spans="1:49" ht="19.5" hidden="1" thickTop="1" x14ac:dyDescent="0.25">
      <c r="A52" s="56"/>
      <c r="B52" s="181"/>
      <c r="C52" s="181"/>
      <c r="D52" s="181"/>
      <c r="E52" s="181"/>
      <c r="F52" s="6">
        <v>0.41333333333333333</v>
      </c>
      <c r="G52" s="6">
        <v>0.37383177570093457</v>
      </c>
      <c r="H52" s="6">
        <v>0.33628318584070799</v>
      </c>
      <c r="I52" s="177">
        <v>70</v>
      </c>
      <c r="J52" s="8">
        <v>171</v>
      </c>
      <c r="K52" s="8">
        <v>60</v>
      </c>
      <c r="L52" s="8">
        <v>157</v>
      </c>
      <c r="M52" s="8">
        <v>70</v>
      </c>
      <c r="N52" s="8">
        <v>135</v>
      </c>
      <c r="O52" s="8">
        <v>171</v>
      </c>
      <c r="P52" s="8">
        <v>140</v>
      </c>
      <c r="Q52" s="8">
        <v>114</v>
      </c>
      <c r="R52" s="8">
        <v>70</v>
      </c>
      <c r="S52" s="1"/>
      <c r="T52" s="1"/>
      <c r="U52" s="9">
        <f t="shared" si="33"/>
        <v>132</v>
      </c>
      <c r="V52" s="136">
        <f t="shared" si="34"/>
        <v>46</v>
      </c>
      <c r="W52" s="178">
        <f t="shared" si="35"/>
        <v>122</v>
      </c>
      <c r="X52" s="178">
        <f t="shared" si="36"/>
        <v>54</v>
      </c>
      <c r="Y52" s="178">
        <f t="shared" si="37"/>
        <v>105</v>
      </c>
      <c r="Z52" s="178">
        <f t="shared" si="38"/>
        <v>132</v>
      </c>
      <c r="AA52" s="178">
        <f t="shared" si="39"/>
        <v>108</v>
      </c>
      <c r="AB52" s="178">
        <f t="shared" si="40"/>
        <v>88</v>
      </c>
      <c r="AC52" s="178">
        <f t="shared" si="41"/>
        <v>54</v>
      </c>
      <c r="AD52" s="3"/>
      <c r="AE52" s="3">
        <f t="shared" si="42"/>
        <v>142</v>
      </c>
      <c r="AF52" s="3">
        <f t="shared" si="43"/>
        <v>56</v>
      </c>
      <c r="AG52" s="3">
        <f t="shared" si="44"/>
        <v>132</v>
      </c>
      <c r="AH52" s="3">
        <f t="shared" si="45"/>
        <v>64</v>
      </c>
      <c r="AI52" s="3">
        <f t="shared" si="46"/>
        <v>115</v>
      </c>
      <c r="AJ52" s="3">
        <f t="shared" si="47"/>
        <v>142</v>
      </c>
      <c r="AK52" s="3">
        <f t="shared" si="48"/>
        <v>118</v>
      </c>
      <c r="AL52" s="3">
        <f t="shared" si="49"/>
        <v>98</v>
      </c>
      <c r="AM52" s="3">
        <f t="shared" si="50"/>
        <v>64</v>
      </c>
      <c r="AN52" s="3"/>
      <c r="AO52" s="3"/>
      <c r="AP52" s="46"/>
      <c r="AQ52" s="49"/>
      <c r="AR52" s="47"/>
      <c r="AS52" s="47"/>
      <c r="AT52" s="47"/>
      <c r="AU52" s="47"/>
      <c r="AV52" s="47"/>
      <c r="AW52" s="47"/>
    </row>
    <row r="53" spans="1:49" ht="19.5" hidden="1" thickTop="1" x14ac:dyDescent="0.25">
      <c r="A53" s="56"/>
      <c r="B53" s="181"/>
      <c r="C53" s="181"/>
      <c r="D53" s="181"/>
      <c r="E53" s="181"/>
      <c r="F53" s="6">
        <v>0.36</v>
      </c>
      <c r="G53" s="6">
        <v>0.32710280373831774</v>
      </c>
      <c r="H53" s="6">
        <v>0.29203539823008851</v>
      </c>
      <c r="I53" s="177">
        <v>62</v>
      </c>
      <c r="J53" s="8">
        <v>152</v>
      </c>
      <c r="K53" s="8">
        <v>53</v>
      </c>
      <c r="L53" s="8">
        <v>138</v>
      </c>
      <c r="M53" s="8">
        <v>62</v>
      </c>
      <c r="N53" s="8">
        <v>120</v>
      </c>
      <c r="O53" s="8">
        <v>152</v>
      </c>
      <c r="P53" s="8">
        <v>124</v>
      </c>
      <c r="Q53" s="8">
        <v>101</v>
      </c>
      <c r="R53" s="8">
        <v>62</v>
      </c>
      <c r="S53" s="1"/>
      <c r="T53" s="1"/>
      <c r="U53" s="9">
        <f t="shared" si="33"/>
        <v>0</v>
      </c>
      <c r="V53" s="136">
        <f t="shared" si="34"/>
        <v>0</v>
      </c>
      <c r="W53" s="178">
        <f t="shared" si="35"/>
        <v>0</v>
      </c>
      <c r="X53" s="178">
        <f t="shared" si="36"/>
        <v>0</v>
      </c>
      <c r="Y53" s="178">
        <f t="shared" si="37"/>
        <v>0</v>
      </c>
      <c r="Z53" s="178">
        <f t="shared" si="38"/>
        <v>0</v>
      </c>
      <c r="AA53" s="178">
        <f t="shared" si="39"/>
        <v>0</v>
      </c>
      <c r="AB53" s="178">
        <f t="shared" si="40"/>
        <v>0</v>
      </c>
      <c r="AC53" s="178">
        <f t="shared" si="41"/>
        <v>0</v>
      </c>
      <c r="AD53" s="3"/>
      <c r="AE53" s="3">
        <f t="shared" si="42"/>
        <v>10</v>
      </c>
      <c r="AF53" s="3">
        <f t="shared" si="43"/>
        <v>10</v>
      </c>
      <c r="AG53" s="3">
        <f t="shared" si="44"/>
        <v>10</v>
      </c>
      <c r="AH53" s="3">
        <f t="shared" si="45"/>
        <v>10</v>
      </c>
      <c r="AI53" s="3">
        <f t="shared" si="46"/>
        <v>10</v>
      </c>
      <c r="AJ53" s="3">
        <f t="shared" si="47"/>
        <v>10</v>
      </c>
      <c r="AK53" s="3">
        <f t="shared" si="48"/>
        <v>10</v>
      </c>
      <c r="AL53" s="3">
        <f t="shared" si="49"/>
        <v>10</v>
      </c>
      <c r="AM53" s="3">
        <f t="shared" si="50"/>
        <v>10</v>
      </c>
      <c r="AN53" s="3"/>
      <c r="AO53" s="3"/>
      <c r="AP53" s="46"/>
      <c r="AQ53" s="49"/>
      <c r="AR53" s="47"/>
      <c r="AS53" s="47"/>
      <c r="AT53" s="47"/>
      <c r="AU53" s="47"/>
      <c r="AV53" s="47"/>
      <c r="AW53" s="47"/>
    </row>
    <row r="54" spans="1:49" ht="19.5" hidden="1" thickTop="1" x14ac:dyDescent="0.25">
      <c r="B54" s="183"/>
      <c r="C54" s="183"/>
      <c r="D54" s="183"/>
      <c r="E54" s="183"/>
      <c r="F54" s="5"/>
      <c r="G54" s="5"/>
      <c r="H54" s="6"/>
      <c r="I54" s="177">
        <v>54</v>
      </c>
      <c r="J54" s="8">
        <v>132</v>
      </c>
      <c r="K54" s="8">
        <v>46</v>
      </c>
      <c r="L54" s="8">
        <v>122</v>
      </c>
      <c r="M54" s="8">
        <v>54</v>
      </c>
      <c r="N54" s="8">
        <v>105</v>
      </c>
      <c r="O54" s="8">
        <v>132</v>
      </c>
      <c r="P54" s="8">
        <v>108</v>
      </c>
      <c r="Q54" s="8">
        <v>88</v>
      </c>
      <c r="R54" s="8">
        <v>54</v>
      </c>
      <c r="S54" s="1"/>
      <c r="T54" s="1"/>
      <c r="U54" s="9">
        <f>IF(J$32=3,"",J56-$AZ55)</f>
        <v>0</v>
      </c>
      <c r="V54" s="136" t="e">
        <f>IF(K$32=3,"",#REF!-$AZ55)</f>
        <v>#REF!</v>
      </c>
      <c r="W54" s="178" t="e">
        <f>IF(L$32=3,"",#REF!-$AZ55)</f>
        <v>#REF!</v>
      </c>
      <c r="X54" s="178" t="e">
        <f>IF(M$32=3,"",#REF!-$AZ55)</f>
        <v>#REF!</v>
      </c>
      <c r="Y54" s="178">
        <f>IF(N$32=3,"",N56-$AZ55)</f>
        <v>0</v>
      </c>
      <c r="Z54" s="178">
        <f>IF(O$32=3,"",O56-$AZ55)</f>
        <v>0</v>
      </c>
      <c r="AA54" s="178">
        <f>IF(P$32=3,"",P56-$AZ55)</f>
        <v>0</v>
      </c>
      <c r="AB54" s="178">
        <f>IF(Q$32=3,"",Q56-$AZ55)</f>
        <v>0</v>
      </c>
      <c r="AC54" s="178">
        <f>IF(R$32=3,"",R56-$AZ55)</f>
        <v>0</v>
      </c>
      <c r="AD54" s="3"/>
      <c r="AE54" s="3">
        <f>IF(J$32&lt;5,"",J56-$AZ55-$AZ55+10)</f>
        <v>10</v>
      </c>
      <c r="AF54" s="3" t="e">
        <f>IF(K$32&lt;5,"",#REF!-$AZ55-$AZ55+10)</f>
        <v>#REF!</v>
      </c>
      <c r="AG54" s="3" t="e">
        <f>IF(L$32&lt;5,"",#REF!-$AZ55-$AZ55+10)</f>
        <v>#REF!</v>
      </c>
      <c r="AH54" s="3" t="e">
        <f>IF(M$32&lt;5,"",#REF!-$AZ55-$AZ55+10)</f>
        <v>#REF!</v>
      </c>
      <c r="AI54" s="3">
        <f>IF(N$32&lt;5,"",N56-$AZ55-$AZ55+10)</f>
        <v>10</v>
      </c>
      <c r="AJ54" s="3">
        <f>IF(O$32&lt;5,"",O56-$AZ55-$AZ55+10)</f>
        <v>10</v>
      </c>
      <c r="AK54" s="3">
        <f>IF(P$32&lt;5,"",P56-$AZ55-$AZ55+10)</f>
        <v>10</v>
      </c>
      <c r="AL54" s="3">
        <f>IF(Q$32&lt;5,"",Q56-$AZ55-$AZ55+10)</f>
        <v>10</v>
      </c>
      <c r="AM54" s="3">
        <f>IF(R$32&lt;5,"",R56-$AZ55-$AZ55+10)</f>
        <v>10</v>
      </c>
      <c r="AN54" s="3"/>
      <c r="AO54" s="3"/>
      <c r="AP54" s="46"/>
      <c r="AQ54" s="49"/>
      <c r="AR54" s="47"/>
      <c r="AS54" s="47"/>
      <c r="AT54" s="47"/>
      <c r="AU54" s="47"/>
      <c r="AV54" s="47"/>
      <c r="AW54" s="47"/>
    </row>
    <row r="55" spans="1:49" ht="20.25" thickTop="1" thickBot="1" x14ac:dyDescent="0.3">
      <c r="B55" s="183"/>
      <c r="C55" s="183"/>
      <c r="D55" s="183"/>
      <c r="E55" s="183"/>
      <c r="F55" s="5"/>
      <c r="G55" s="5"/>
      <c r="H55" s="6"/>
      <c r="I55" s="1"/>
      <c r="J55" s="8"/>
      <c r="K55" s="8"/>
      <c r="L55" s="8"/>
      <c r="M55" s="8"/>
      <c r="N55" s="8"/>
      <c r="O55" s="8"/>
      <c r="P55" s="8"/>
      <c r="Q55" s="8"/>
      <c r="R55" s="8"/>
      <c r="S55" s="1"/>
      <c r="T55" s="1"/>
      <c r="U55" s="9"/>
      <c r="V55" s="136"/>
      <c r="W55" s="178"/>
      <c r="X55" s="178"/>
      <c r="Y55" s="178"/>
      <c r="Z55" s="178"/>
      <c r="AA55" s="178"/>
      <c r="AB55" s="178"/>
      <c r="AC55" s="178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</row>
    <row r="56" spans="1:49" ht="21" customHeight="1" x14ac:dyDescent="0.25">
      <c r="B56" s="183"/>
      <c r="C56" s="183"/>
      <c r="D56" s="183"/>
      <c r="E56" s="183"/>
      <c r="F56" s="5"/>
      <c r="G56" s="5"/>
      <c r="H56" s="6"/>
      <c r="I56" s="1"/>
      <c r="J56" s="1"/>
      <c r="K56" s="268" t="s">
        <v>66</v>
      </c>
      <c r="L56" s="269"/>
      <c r="M56" s="270"/>
      <c r="N56" s="2"/>
      <c r="O56" s="2"/>
      <c r="P56" s="1"/>
      <c r="Q56" s="1"/>
      <c r="R56" s="1"/>
      <c r="S56" s="1"/>
      <c r="T56" s="1"/>
      <c r="U56" s="9"/>
      <c r="V56" s="136"/>
      <c r="W56" s="178"/>
      <c r="X56" s="178"/>
      <c r="Y56" s="178"/>
      <c r="Z56" s="178"/>
      <c r="AA56" s="178"/>
      <c r="AB56" s="178"/>
      <c r="AC56" s="178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</row>
    <row r="57" spans="1:49" x14ac:dyDescent="0.25">
      <c r="B57" s="183"/>
      <c r="C57" s="183"/>
      <c r="D57" s="183"/>
      <c r="E57" s="183"/>
      <c r="F57" s="5"/>
      <c r="G57" s="5"/>
      <c r="H57" s="6"/>
      <c r="I57" s="1"/>
      <c r="J57" s="1"/>
      <c r="K57" s="141">
        <v>157</v>
      </c>
      <c r="L57" s="179">
        <v>338</v>
      </c>
      <c r="M57" s="142">
        <v>514</v>
      </c>
      <c r="N57" s="2"/>
      <c r="O57" s="2"/>
      <c r="P57" s="1"/>
      <c r="Q57" s="1"/>
      <c r="R57" s="1"/>
      <c r="S57" s="1"/>
      <c r="T57" s="1"/>
      <c r="U57" s="9"/>
      <c r="V57" s="136"/>
      <c r="W57" s="178"/>
      <c r="X57" s="178"/>
      <c r="Y57" s="178"/>
      <c r="Z57" s="178"/>
      <c r="AA57" s="178"/>
      <c r="AB57" s="178"/>
      <c r="AC57" s="178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</row>
    <row r="58" spans="1:49" ht="19.5" thickBot="1" x14ac:dyDescent="0.3">
      <c r="F58" s="10"/>
      <c r="G58" s="10"/>
      <c r="H58" s="1"/>
      <c r="I58" s="1"/>
      <c r="J58" s="1"/>
      <c r="K58" s="140" t="s">
        <v>63</v>
      </c>
      <c r="L58" s="180" t="s">
        <v>65</v>
      </c>
      <c r="M58" s="143" t="s">
        <v>64</v>
      </c>
      <c r="N58" s="2"/>
      <c r="O58" s="2"/>
      <c r="P58" s="1"/>
      <c r="Q58" s="1"/>
      <c r="R58" s="1"/>
      <c r="S58" s="1"/>
      <c r="T58" s="40"/>
      <c r="U58" s="42"/>
      <c r="V58" s="43"/>
      <c r="W58" s="44"/>
      <c r="X58" s="44"/>
      <c r="Y58" s="44"/>
      <c r="Z58" s="44"/>
      <c r="AA58" s="44"/>
      <c r="AB58" s="44"/>
      <c r="AC58" s="44"/>
      <c r="AD58" s="45"/>
      <c r="AE58" s="46"/>
      <c r="AF58" s="46"/>
      <c r="AG58" s="46"/>
      <c r="AH58" s="46"/>
      <c r="AI58" s="46"/>
      <c r="AJ58" s="46"/>
      <c r="AK58" s="46"/>
      <c r="AL58" s="46"/>
      <c r="AM58" s="46"/>
      <c r="AN58" s="46"/>
      <c r="AO58" s="3"/>
    </row>
    <row r="59" spans="1:49" x14ac:dyDescent="0.25">
      <c r="F59" s="10"/>
      <c r="G59" s="10"/>
      <c r="H59" s="1"/>
      <c r="I59" s="1"/>
      <c r="J59" s="1"/>
      <c r="K59" s="1"/>
      <c r="L59" s="2"/>
      <c r="M59" s="2"/>
      <c r="N59" s="2"/>
      <c r="O59" s="2"/>
      <c r="P59" s="1"/>
      <c r="Q59" s="1"/>
      <c r="R59" s="1"/>
      <c r="S59" s="1"/>
      <c r="T59" s="1"/>
      <c r="U59" s="9"/>
      <c r="V59" s="136"/>
      <c r="W59" s="178"/>
      <c r="X59" s="178"/>
      <c r="Y59" s="178"/>
      <c r="Z59" s="178"/>
      <c r="AA59" s="178"/>
      <c r="AB59" s="178"/>
      <c r="AC59" s="178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</row>
    <row r="60" spans="1:49" x14ac:dyDescent="0.25">
      <c r="B60" s="213"/>
      <c r="F60" s="10"/>
      <c r="G60" s="10"/>
      <c r="H60" s="1"/>
      <c r="I60" s="1"/>
      <c r="J60" s="1"/>
      <c r="K60" s="1"/>
      <c r="L60" s="2"/>
      <c r="M60" s="2"/>
      <c r="N60" s="2"/>
      <c r="O60" s="2"/>
      <c r="P60" s="1"/>
      <c r="Q60" s="1"/>
      <c r="R60" s="1"/>
      <c r="S60" s="1"/>
      <c r="T60" s="1"/>
      <c r="U60" s="9"/>
      <c r="V60" s="136"/>
      <c r="W60" s="178"/>
      <c r="X60" s="178"/>
      <c r="Y60" s="178"/>
      <c r="Z60" s="178"/>
      <c r="AA60" s="178"/>
      <c r="AB60" s="178"/>
      <c r="AC60" s="178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</row>
    <row r="61" spans="1:49" x14ac:dyDescent="0.25">
      <c r="I61" s="1"/>
      <c r="J61" s="1"/>
      <c r="K61" s="1"/>
      <c r="L61" s="2"/>
      <c r="M61" s="2"/>
      <c r="N61" s="2"/>
      <c r="O61" s="2"/>
      <c r="P61" s="1"/>
      <c r="Q61" s="1"/>
      <c r="R61" s="1"/>
      <c r="S61" s="1"/>
    </row>
  </sheetData>
  <sheetProtection algorithmName="SHA-512" hashValue="b0imqO30nBkBOyJZScNCuRJJfxj00NLrhhpF7mlbV3OcjQ9NkkKpu+Mp/UoCfGBaHMr8xTABfSVGdiUno2N07A==" saltValue="rVMZ1z+4uVJfGPANM4ISLg==" spinCount="100000" sheet="1" selectLockedCells="1"/>
  <mergeCells count="50">
    <mergeCell ref="K56:M56"/>
    <mergeCell ref="V28:AA28"/>
    <mergeCell ref="AF28:AI28"/>
    <mergeCell ref="F12:G12"/>
    <mergeCell ref="AJ12:AK12"/>
    <mergeCell ref="F13:G13"/>
    <mergeCell ref="AJ13:AK13"/>
    <mergeCell ref="F14:G14"/>
    <mergeCell ref="AJ14:AK14"/>
    <mergeCell ref="F15:G15"/>
    <mergeCell ref="AJ15:AK15"/>
    <mergeCell ref="F16:G16"/>
    <mergeCell ref="AJ16:AK16"/>
    <mergeCell ref="F17:G17"/>
    <mergeCell ref="AJ17:AK17"/>
    <mergeCell ref="I21:R21"/>
    <mergeCell ref="AT5:AU5"/>
    <mergeCell ref="AT7:AU7"/>
    <mergeCell ref="AN9:AO9"/>
    <mergeCell ref="AP9:AQ9"/>
    <mergeCell ref="F4:G4"/>
    <mergeCell ref="AJ4:AK4"/>
    <mergeCell ref="AN6:AS7"/>
    <mergeCell ref="F5:G5"/>
    <mergeCell ref="AJ5:AK5"/>
    <mergeCell ref="AN5:AO5"/>
    <mergeCell ref="AP5:AQ5"/>
    <mergeCell ref="AR5:AS5"/>
    <mergeCell ref="F6:G6"/>
    <mergeCell ref="AJ6:AK6"/>
    <mergeCell ref="F7:G7"/>
    <mergeCell ref="AJ7:AK7"/>
    <mergeCell ref="AV9:AW9"/>
    <mergeCell ref="AX9:AY9"/>
    <mergeCell ref="AZ9:BA9"/>
    <mergeCell ref="F9:G9"/>
    <mergeCell ref="AJ9:AK9"/>
    <mergeCell ref="AT9:AU9"/>
    <mergeCell ref="AR9:AS9"/>
    <mergeCell ref="AJ18:AK18"/>
    <mergeCell ref="I2:AI2"/>
    <mergeCell ref="I3:M3"/>
    <mergeCell ref="N3:AC3"/>
    <mergeCell ref="AE3:AI3"/>
    <mergeCell ref="F10:G10"/>
    <mergeCell ref="AJ10:AK10"/>
    <mergeCell ref="F11:G11"/>
    <mergeCell ref="AJ11:AK11"/>
    <mergeCell ref="F8:G8"/>
    <mergeCell ref="AJ8:AK8"/>
  </mergeCells>
  <conditionalFormatting sqref="J30:R30">
    <cfRule type="expression" dxfId="2" priority="2">
      <formula>AND(ISNUMBER(J$29),J$30="")</formula>
    </cfRule>
  </conditionalFormatting>
  <conditionalFormatting sqref="J29:R29">
    <cfRule type="expression" dxfId="1" priority="1">
      <formula>AND(J$30="D",J$29="")</formula>
    </cfRule>
  </conditionalFormatting>
  <conditionalFormatting sqref="J31:R42">
    <cfRule type="expression" dxfId="0" priority="15">
      <formula>OR(AND(J$26=3,J$31&gt;$K$57),AND(J$26=4,J$31&gt;$L$57),AND(J$26=5,J$31&gt;$M$57))</formula>
    </cfRule>
  </conditionalFormatting>
  <dataValidations count="2">
    <dataValidation type="list" allowBlank="1" showInputMessage="1" showErrorMessage="1" error="SOLO LA LETTERA  D  PER INDICARE CHE LA BUCA E' DOG LEG." sqref="J30:R30">
      <formula1>$T$30</formula1>
    </dataValidation>
    <dataValidation type="whole" operator="greaterThan" allowBlank="1" showInputMessage="1" showErrorMessage="1" error="SOLO NUMERI INTERI." sqref="J29:R29">
      <formula1>1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Z52"/>
  <sheetViews>
    <sheetView tabSelected="1" zoomScale="93" zoomScaleNormal="93" workbookViewId="0">
      <pane xSplit="21" ySplit="6" topLeftCell="V7" activePane="bottomRight" state="frozen"/>
      <selection pane="topRight" activeCell="V1" sqref="V1"/>
      <selection pane="bottomLeft" activeCell="A7" sqref="A7"/>
      <selection pane="bottomRight" activeCell="C3" sqref="C3"/>
    </sheetView>
  </sheetViews>
  <sheetFormatPr defaultRowHeight="18.75" x14ac:dyDescent="0.25"/>
  <cols>
    <col min="1" max="1" width="0.85546875" style="98" customWidth="1"/>
    <col min="2" max="2" width="16.5703125" style="108" customWidth="1"/>
    <col min="3" max="11" width="7.140625" style="108" customWidth="1"/>
    <col min="12" max="12" width="7.28515625" style="108" customWidth="1"/>
    <col min="13" max="13" width="0.85546875" style="98" customWidth="1"/>
    <col min="14" max="19" width="6.85546875" style="98" customWidth="1"/>
    <col min="20" max="20" width="14.140625" style="98" customWidth="1"/>
    <col min="21" max="21" width="4" style="98" customWidth="1"/>
    <col min="22" max="22" width="3.5703125" style="98" customWidth="1"/>
    <col min="23" max="24" width="2.28515625" style="98" customWidth="1"/>
    <col min="25" max="25" width="2.42578125" style="98" hidden="1" customWidth="1"/>
    <col min="26" max="26" width="6.85546875" style="100" hidden="1" customWidth="1"/>
    <col min="27" max="27" width="4.7109375" style="100" hidden="1" customWidth="1"/>
    <col min="28" max="52" width="4.7109375" style="100" customWidth="1"/>
    <col min="53" max="16384" width="9.140625" style="98"/>
  </cols>
  <sheetData>
    <row r="1" spans="2:52" s="125" customFormat="1" ht="40.5" customHeight="1" x14ac:dyDescent="0.25">
      <c r="C1" s="97">
        <v>2</v>
      </c>
      <c r="D1" s="97">
        <v>3</v>
      </c>
      <c r="E1" s="97">
        <v>4</v>
      </c>
      <c r="F1" s="97">
        <v>5</v>
      </c>
      <c r="G1" s="97">
        <v>6</v>
      </c>
      <c r="H1" s="97">
        <v>7</v>
      </c>
      <c r="I1" s="97">
        <v>8</v>
      </c>
      <c r="J1" s="97">
        <v>9</v>
      </c>
      <c r="K1" s="97">
        <v>10</v>
      </c>
      <c r="L1" s="97">
        <v>11</v>
      </c>
      <c r="M1" s="123"/>
      <c r="N1" s="124"/>
    </row>
    <row r="2" spans="2:52" ht="19.5" hidden="1" customHeight="1" x14ac:dyDescent="0.25">
      <c r="B2" s="126" t="s">
        <v>36</v>
      </c>
      <c r="C2" s="127">
        <v>1.1805555555555555E-2</v>
      </c>
      <c r="D2" s="127">
        <v>7.6388888888888886E-3</v>
      </c>
      <c r="E2" s="127">
        <v>1.1111111111111112E-2</v>
      </c>
      <c r="F2" s="127">
        <v>8.3333333333333332E-3</v>
      </c>
      <c r="G2" s="127">
        <v>9.7222222222222224E-3</v>
      </c>
      <c r="H2" s="127">
        <v>1.1805555555555555E-2</v>
      </c>
      <c r="I2" s="127">
        <v>1.0416666666666666E-2</v>
      </c>
      <c r="J2" s="127">
        <v>9.0277777777777787E-3</v>
      </c>
      <c r="K2" s="127">
        <v>9.0277777777777787E-3</v>
      </c>
      <c r="L2" s="201">
        <f>SUM(C2:K2)</f>
        <v>8.8888888888888878E-2</v>
      </c>
      <c r="M2" s="98" t="s">
        <v>37</v>
      </c>
      <c r="Z2" s="99" t="s">
        <v>38</v>
      </c>
    </row>
    <row r="3" spans="2:52" ht="19.5" customHeight="1" thickBot="1" x14ac:dyDescent="0.3">
      <c r="B3" s="242" t="s">
        <v>70</v>
      </c>
      <c r="C3" s="243">
        <f>IF(C10=3,$O$5,IF(C10=4,$P$5,IF(C10=5,$Q$5)))</f>
        <v>1.1805555555555555E-2</v>
      </c>
      <c r="D3" s="243">
        <f t="shared" ref="D3:K3" si="0">IF(D10=3,$O$5,IF(D10=4,$P$5,IF(D10=5,$Q$5)))</f>
        <v>8.3333333333333332E-3</v>
      </c>
      <c r="E3" s="243">
        <f t="shared" si="0"/>
        <v>1.1805555555555555E-2</v>
      </c>
      <c r="F3" s="243">
        <f t="shared" si="0"/>
        <v>8.3333333333333332E-3</v>
      </c>
      <c r="G3" s="243">
        <f t="shared" si="0"/>
        <v>9.7222222222222224E-3</v>
      </c>
      <c r="H3" s="243">
        <f t="shared" si="0"/>
        <v>1.1805555555555555E-2</v>
      </c>
      <c r="I3" s="243">
        <f t="shared" si="0"/>
        <v>9.7222222222222224E-3</v>
      </c>
      <c r="J3" s="243">
        <f t="shared" si="0"/>
        <v>9.7222222222222224E-3</v>
      </c>
      <c r="K3" s="243">
        <f t="shared" si="0"/>
        <v>8.3333333333333332E-3</v>
      </c>
      <c r="L3" s="241">
        <f>SUM(C3:K3)</f>
        <v>8.958333333333332E-2</v>
      </c>
      <c r="M3" s="98" t="s">
        <v>37</v>
      </c>
      <c r="Z3" s="128" t="s">
        <v>3</v>
      </c>
    </row>
    <row r="4" spans="2:52" ht="23.25" customHeight="1" thickBot="1" x14ac:dyDescent="0.35">
      <c r="B4" s="120" t="s">
        <v>39</v>
      </c>
      <c r="C4" s="211">
        <v>0.4201388888888889</v>
      </c>
      <c r="D4" s="121">
        <f>C4+C3</f>
        <v>0.43194444444444446</v>
      </c>
      <c r="E4" s="121">
        <f t="shared" ref="E4:K4" si="1">D4+D3</f>
        <v>0.44027777777777782</v>
      </c>
      <c r="F4" s="121">
        <f t="shared" si="1"/>
        <v>0.45208333333333339</v>
      </c>
      <c r="G4" s="121">
        <f t="shared" si="1"/>
        <v>0.46041666666666675</v>
      </c>
      <c r="H4" s="121">
        <f t="shared" si="1"/>
        <v>0.47013888888888899</v>
      </c>
      <c r="I4" s="121">
        <f t="shared" si="1"/>
        <v>0.48194444444444456</v>
      </c>
      <c r="J4" s="121">
        <f t="shared" si="1"/>
        <v>0.49166666666666681</v>
      </c>
      <c r="K4" s="121">
        <f t="shared" si="1"/>
        <v>0.50138888888888899</v>
      </c>
      <c r="L4" s="202">
        <f>K4+K3</f>
        <v>0.5097222222222223</v>
      </c>
      <c r="Z4" s="101" t="s">
        <v>5</v>
      </c>
    </row>
    <row r="5" spans="2:52" s="104" customFormat="1" ht="22.5" customHeight="1" thickBot="1" x14ac:dyDescent="0.3">
      <c r="B5" s="102" t="s">
        <v>40</v>
      </c>
      <c r="C5" s="122" t="str">
        <f>IF(C10=3,CONCATENATE(C10*40,"/",40),IF(C10=4,CONCATENATE(C10*40,"/",40),IF(C10=5,CONCATENATE(C10*40,"/",40))))</f>
        <v>200/40</v>
      </c>
      <c r="D5" s="122" t="str">
        <f t="shared" ref="D5:K5" si="2">IF(D10=3,CONCATENATE(D10*40,"/",40),IF(D10=4,CONCATENATE(D10*40,"/",40),IF(D10=5,CONCATENATE(D10*40,"/",40))))</f>
        <v>120/40</v>
      </c>
      <c r="E5" s="122" t="str">
        <f t="shared" si="2"/>
        <v>200/40</v>
      </c>
      <c r="F5" s="122" t="str">
        <f t="shared" si="2"/>
        <v>120/40</v>
      </c>
      <c r="G5" s="122" t="str">
        <f t="shared" si="2"/>
        <v>160/40</v>
      </c>
      <c r="H5" s="122" t="str">
        <f t="shared" si="2"/>
        <v>200/40</v>
      </c>
      <c r="I5" s="122" t="str">
        <f t="shared" si="2"/>
        <v>160/40</v>
      </c>
      <c r="J5" s="122" t="str">
        <f t="shared" si="2"/>
        <v>160/40</v>
      </c>
      <c r="K5" s="122" t="str">
        <f t="shared" si="2"/>
        <v>120/40</v>
      </c>
      <c r="L5" s="103"/>
      <c r="O5" s="240">
        <v>8.3333333333333332E-3</v>
      </c>
      <c r="P5" s="240">
        <v>9.7222222222222224E-3</v>
      </c>
      <c r="Q5" s="240">
        <v>1.1805555555555555E-2</v>
      </c>
      <c r="Z5" s="105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</row>
    <row r="6" spans="2:52" s="104" customFormat="1" ht="23.25" customHeight="1" thickBot="1" x14ac:dyDescent="0.3">
      <c r="B6" s="220" t="s">
        <v>41</v>
      </c>
      <c r="C6" s="221">
        <v>1</v>
      </c>
      <c r="D6" s="221">
        <v>2</v>
      </c>
      <c r="E6" s="221">
        <v>3</v>
      </c>
      <c r="F6" s="221">
        <v>4</v>
      </c>
      <c r="G6" s="221">
        <v>5</v>
      </c>
      <c r="H6" s="221">
        <v>6</v>
      </c>
      <c r="I6" s="221">
        <v>7</v>
      </c>
      <c r="J6" s="221">
        <v>8</v>
      </c>
      <c r="K6" s="221">
        <v>9</v>
      </c>
      <c r="L6" s="222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</row>
    <row r="7" spans="2:52" ht="27" customHeight="1" x14ac:dyDescent="0.25">
      <c r="B7" s="187" t="s">
        <v>42</v>
      </c>
      <c r="C7" s="106">
        <f>IF(AND(HLOOKUP(C$6,'1° HOLES'!$I$25:$R$30,6,FALSE)="D",C10=4),$L12+C11,IF(AND(HLOOKUP(C$6,'1° HOLES'!$I$25:$R$30,6,FALSE)="D",C10=5),$L12+C11+C12,VLOOKUP($L12,'1° HOLES'!$I$31:$R$41,C$1,FALSE)))</f>
        <v>357.08000000000004</v>
      </c>
      <c r="D7" s="106">
        <f>IF(AND(HLOOKUP(D$6,'1° HOLES'!$I$25:$R$30,6,FALSE)="D",D10=4),$L12+D11,IF(AND(HLOOKUP(D$6,'1° HOLES'!$I$25:$R$30,6,FALSE)="D",D10=5),$L12+D11+D12,VLOOKUP($L12,'1° HOLES'!$I$31:$R$41,D$1,FALSE)))</f>
        <v>88</v>
      </c>
      <c r="E7" s="106">
        <f>IF(AND(HLOOKUP(E$6,'1° HOLES'!$I$25:$R$30,6,FALSE)="D",E10=4),$L12+E11,IF(AND(HLOOKUP(E$6,'1° HOLES'!$I$25:$R$30,6,FALSE)="D",E10=5),$L12+E11+E12,VLOOKUP($L12,'1° HOLES'!$I$31:$R$41,E$1,FALSE)))</f>
        <v>326</v>
      </c>
      <c r="F7" s="106">
        <f>IF(AND(HLOOKUP(F$6,'1° HOLES'!$I$25:$R$30,6,FALSE)="D",F10=4),$L12+F11,IF(AND(HLOOKUP(F$6,'1° HOLES'!$I$25:$R$30,6,FALSE)="D",F10=5),$L12+F11+F12,VLOOKUP($L12,'1° HOLES'!$I$31:$R$41,F$1,FALSE)))</f>
        <v>120</v>
      </c>
      <c r="G7" s="106">
        <f>IF(AND(HLOOKUP(G$6,'1° HOLES'!$I$25:$R$30,6,FALSE)="D",G10=4),$L12+G11,IF(AND(HLOOKUP(G$6,'1° HOLES'!$I$25:$R$30,6,FALSE)="D",G10=5),$L12+G11+G12,VLOOKUP($L12,'1° HOLES'!$I$31:$R$41,G$1,FALSE)))</f>
        <v>250.38</v>
      </c>
      <c r="H7" s="106">
        <f>IF(AND(HLOOKUP(H$6,'1° HOLES'!$I$25:$R$30,6,FALSE)="D",H10=4),$L12+H11,IF(AND(HLOOKUP(H$6,'1° HOLES'!$I$25:$R$30,6,FALSE)="D",H10=5),$L12+H11+H12,VLOOKUP($L12,'1° HOLES'!$I$31:$R$41,H$1,FALSE)))</f>
        <v>357.08000000000004</v>
      </c>
      <c r="I7" s="106">
        <f>IF(AND(HLOOKUP(I$6,'1° HOLES'!$I$25:$R$30,6,FALSE)="D",I10=4),$L12+I11,IF(AND(HLOOKUP(I$6,'1° HOLES'!$I$25:$R$30,6,FALSE)="D",I10=5),$L12+I11+I12,VLOOKUP($L12,'1° HOLES'!$I$31:$R$41,I$1,FALSE)))</f>
        <v>263.64</v>
      </c>
      <c r="J7" s="106">
        <f>IF(AND(HLOOKUP(J$6,'1° HOLES'!$I$25:$R$30,6,FALSE)="D",J10=4),$L12+J11,IF(AND(HLOOKUP(J$6,'1° HOLES'!$I$25:$R$30,6,FALSE)="D",J10=5),$L12+J11+J12,VLOOKUP($L12,'1° HOLES'!$I$31:$R$41,J$1,FALSE)))</f>
        <v>219.18</v>
      </c>
      <c r="K7" s="106">
        <f>IF(AND(HLOOKUP(K$6,'1° HOLES'!$I$25:$R$30,6,FALSE)="D",K10=4),$L12+K11,IF(AND(HLOOKUP(K$6,'1° HOLES'!$I$25:$R$30,6,FALSE)="D",K10=5),$L12+K11+K12,VLOOKUP($L12,'1° HOLES'!$I$31:$R$41,K$1,FALSE)))</f>
        <v>125.60000000000001</v>
      </c>
      <c r="L7" s="219"/>
      <c r="M7" s="184"/>
      <c r="Z7" s="204" t="s">
        <v>11</v>
      </c>
    </row>
    <row r="8" spans="2:52" ht="24.75" customHeight="1" x14ac:dyDescent="0.25">
      <c r="B8" s="218" t="s">
        <v>72</v>
      </c>
      <c r="C8" s="106" t="str">
        <f>IF(HLOOKUP(C$6,'1° HOLES'!$I$25:$R$30,6,FALSE)="","",CONCATENATE("T"," ",$L12))</f>
        <v/>
      </c>
      <c r="D8" s="106" t="str">
        <f>IF(HLOOKUP(D$6,'1° HOLES'!$I$25:$R$30,6,FALSE)="","",CONCATENATE("T"," ",$L12))</f>
        <v/>
      </c>
      <c r="E8" s="106" t="str">
        <f>IF(HLOOKUP(E$6,'1° HOLES'!$I$25:$R$30,6,FALSE)="","",CONCATENATE("T"," ",$L12))</f>
        <v>T 160</v>
      </c>
      <c r="F8" s="106" t="str">
        <f>IF(HLOOKUP(F$6,'1° HOLES'!$I$25:$R$30,6,FALSE)="","",CONCATENATE("T"," ",$L12))</f>
        <v/>
      </c>
      <c r="G8" s="106" t="str">
        <f>IF(HLOOKUP(G$6,'1° HOLES'!$I$25:$R$30,6,FALSE)="","",CONCATENATE("T"," ",$L12))</f>
        <v/>
      </c>
      <c r="H8" s="106" t="str">
        <f>IF(HLOOKUP(H$6,'1° HOLES'!$I$25:$R$30,6,FALSE)="","",CONCATENATE("T"," ",$L12))</f>
        <v/>
      </c>
      <c r="I8" s="106" t="str">
        <f>IF(HLOOKUP(I$6,'1° HOLES'!$I$25:$R$30,6,FALSE)="","",CONCATENATE("T"," ",$L12))</f>
        <v/>
      </c>
      <c r="J8" s="106" t="str">
        <f>IF(HLOOKUP(J$6,'1° HOLES'!$I$25:$R$30,6,FALSE)="","",CONCATENATE("T"," ",$L12))</f>
        <v/>
      </c>
      <c r="K8" s="106" t="str">
        <f>IF(HLOOKUP(K$6,'1° HOLES'!$I$25:$R$30,6,FALSE)="","",CONCATENATE("T"," ",$L12))</f>
        <v/>
      </c>
      <c r="L8" s="189"/>
      <c r="Z8" s="203">
        <v>200</v>
      </c>
    </row>
    <row r="9" spans="2:52" ht="24.75" customHeight="1" x14ac:dyDescent="0.25">
      <c r="B9" s="188" t="s">
        <v>43</v>
      </c>
      <c r="C9" s="232"/>
      <c r="D9" s="232"/>
      <c r="E9" s="232"/>
      <c r="F9" s="233"/>
      <c r="G9" s="233"/>
      <c r="H9" s="233"/>
      <c r="I9" s="232"/>
      <c r="J9" s="232"/>
      <c r="K9" s="232"/>
      <c r="L9" s="190"/>
      <c r="Z9" s="107">
        <v>190</v>
      </c>
    </row>
    <row r="10" spans="2:52" ht="24.75" customHeight="1" x14ac:dyDescent="0.25">
      <c r="B10" s="191" t="str">
        <f>CONCATENATE("PAR  ",SUM(C10:K10))</f>
        <v>PAR  36</v>
      </c>
      <c r="C10" s="233">
        <f>IF(HLOOKUP(C$6,'1° HOLES'!$I$25:$R$30,6,FALSE)="",'1° HOLES'!J$26,IF(AND(ISNUMBER(HLOOKUP(C$6,'1° HOLES'!$I$25:$R$30,5,FALSE)),HLOOKUP(C$6,'1° HOLES'!$I$25:$R$30,5,FALSE)&gt;$L12-10),5,4))</f>
        <v>5</v>
      </c>
      <c r="D10" s="233">
        <f>IF(HLOOKUP(D$6,'1° HOLES'!$I$25:$R$30,6,FALSE)="",'1° HOLES'!K$26,IF(AND(ISNUMBER(HLOOKUP(D$6,'1° HOLES'!$I$25:$R$30,5,FALSE)),HLOOKUP(D$6,'1° HOLES'!$I$25:$R$30,5,FALSE)&gt;$L12-10),5,4))</f>
        <v>3</v>
      </c>
      <c r="E10" s="233">
        <f>IF(HLOOKUP(E$6,'1° HOLES'!$I$25:$R$30,6,FALSE)="",'1° HOLES'!L$26,IF(AND(ISNUMBER(HLOOKUP(E$6,'1° HOLES'!$I$25:$R$30,5,FALSE)),HLOOKUP(E$6,'1° HOLES'!$I$25:$R$30,5,FALSE)&gt;$L12-10),5,4))</f>
        <v>5</v>
      </c>
      <c r="F10" s="233">
        <f>IF(HLOOKUP(F$6,'1° HOLES'!$I$25:$R$30,6,FALSE)="",'1° HOLES'!M$26,IF(AND(ISNUMBER(HLOOKUP(F$6,'1° HOLES'!$I$25:$R$30,5,FALSE)),HLOOKUP(F$6,'1° HOLES'!$I$25:$R$30,5,FALSE)&gt;$L12-10),5,4))</f>
        <v>3</v>
      </c>
      <c r="G10" s="233">
        <f>IF(HLOOKUP(G$6,'1° HOLES'!$I$25:$R$30,6,FALSE)="",'1° HOLES'!N$26,IF(AND(ISNUMBER(HLOOKUP(G$6,'1° HOLES'!$I$25:$R$30,5,FALSE)),HLOOKUP(G$6,'1° HOLES'!$I$25:$R$30,5,FALSE)&gt;$L12-10),5,4))</f>
        <v>4</v>
      </c>
      <c r="H10" s="233">
        <f>IF(HLOOKUP(H$6,'1° HOLES'!$I$25:$R$30,6,FALSE)="",'1° HOLES'!O$26,IF(AND(ISNUMBER(HLOOKUP(H$6,'1° HOLES'!$I$25:$R$30,5,FALSE)),HLOOKUP(H$6,'1° HOLES'!$I$25:$R$30,5,FALSE)&gt;$L12-10),5,4))</f>
        <v>5</v>
      </c>
      <c r="I10" s="233">
        <f>IF(HLOOKUP(I$6,'1° HOLES'!$I$25:$R$30,6,FALSE)="",'1° HOLES'!P$26,IF(AND(ISNUMBER(HLOOKUP(I$6,'1° HOLES'!$I$25:$R$30,5,FALSE)),HLOOKUP(I$6,'1° HOLES'!$I$25:$R$30,5,FALSE)&gt;$L12-10),5,4))</f>
        <v>4</v>
      </c>
      <c r="J10" s="233">
        <f>IF(HLOOKUP(J$6,'1° HOLES'!$I$25:$R$30,6,FALSE)="",'1° HOLES'!Q$26,IF(AND(ISNUMBER(HLOOKUP(J$6,'1° HOLES'!$I$25:$R$30,5,FALSE)),HLOOKUP(J$6,'1° HOLES'!$I$25:$R$30,5,FALSE)&gt;$L12-10),5,4))</f>
        <v>4</v>
      </c>
      <c r="K10" s="233">
        <f>IF(HLOOKUP(K$6,'1° HOLES'!$I$25:$R$30,6,FALSE)="",'1° HOLES'!R$26,IF(AND(ISNUMBER(HLOOKUP(K$6,'1° HOLES'!$I$25:$R$30,5,FALSE)),HLOOKUP(K$6,'1° HOLES'!$I$25:$R$30,5,FALSE)&gt;$L12-10),5,4))</f>
        <v>3</v>
      </c>
      <c r="L10" s="192"/>
      <c r="Z10" s="107">
        <v>180</v>
      </c>
    </row>
    <row r="11" spans="2:52" ht="24.75" customHeight="1" thickBot="1" x14ac:dyDescent="0.3">
      <c r="B11" s="188" t="s">
        <v>44</v>
      </c>
      <c r="C11" s="233">
        <f>IF(C10=3,"",IF(HLOOKUP(C$6,'1° HOLES'!$I$25:$R$30,6,FALSE)="",VLOOKUP($L12,'1° HOLES'!$I$30:$AM$41,C$1+11,FALSE)*1,IF(AND(ISNUMBER(HLOOKUP(C$6,'1° HOLES'!$I$25:$R$30,5,FALSE)),HLOOKUP(C$6,'1° HOLES'!$I$25:$R$30,5,FALSE)&gt;$L12-10),$L12-10,IF(AND(ISNUMBER(HLOOKUP(C$6,'1° HOLES'!$I$25:$R$30,5,FALSE)),HLOOKUP(C$6,'1° HOLES'!$I$25:$R$30,5,FALSE)&lt;=$L12-10),HLOOKUP(C$6,'1° HOLES'!$I$25:$R$30,5,FALSE)))))</f>
        <v>197.08000000000004</v>
      </c>
      <c r="D11" s="233" t="str">
        <f>IF(D10=3,"",IF(HLOOKUP(D$6,'1° HOLES'!$I$25:$R$30,6,FALSE)="",VLOOKUP($L12,'1° HOLES'!$I$30:$AM$41,D$1+11,FALSE)*1,IF(AND(ISNUMBER(HLOOKUP(D$6,'1° HOLES'!$I$25:$R$30,5,FALSE)),HLOOKUP(D$6,'1° HOLES'!$I$25:$R$30,5,FALSE)&gt;$L12-10),$L12-10,IF(AND(ISNUMBER(HLOOKUP(D$6,'1° HOLES'!$I$25:$R$30,5,FALSE)),HLOOKUP(D$6,'1° HOLES'!$I$25:$R$30,5,FALSE)&lt;=$L12-10),HLOOKUP(D$6,'1° HOLES'!$I$25:$R$30,5,FALSE)))))</f>
        <v/>
      </c>
      <c r="E11" s="233">
        <f>IF(E10=3,"",IF(HLOOKUP(E$6,'1° HOLES'!$I$25:$R$30,6,FALSE)="",VLOOKUP($L12,'1° HOLES'!$I$30:$AM$41,E$1+11,FALSE)*1,IF(AND(ISNUMBER(HLOOKUP(E$6,'1° HOLES'!$I$25:$R$30,5,FALSE)),HLOOKUP(E$6,'1° HOLES'!$I$25:$R$30,5,FALSE)&gt;$L12-10),$L12-10,IF(AND(ISNUMBER(HLOOKUP(E$6,'1° HOLES'!$I$25:$R$30,5,FALSE)),HLOOKUP(E$6,'1° HOLES'!$I$25:$R$30,5,FALSE)&lt;=$L12-10),HLOOKUP(E$6,'1° HOLES'!$I$25:$R$30,5,FALSE)))))</f>
        <v>150</v>
      </c>
      <c r="F11" s="233" t="str">
        <f>IF(F10=3,"",IF(HLOOKUP(F$6,'1° HOLES'!$I$25:$R$30,6,FALSE)="",VLOOKUP($L12,'1° HOLES'!$I$30:$AM$41,F$1+11,FALSE)*1,IF(AND(ISNUMBER(HLOOKUP(F$6,'1° HOLES'!$I$25:$R$30,5,FALSE)),HLOOKUP(F$6,'1° HOLES'!$I$25:$R$30,5,FALSE)&gt;$L12-10),$L12-10,IF(AND(ISNUMBER(HLOOKUP(F$6,'1° HOLES'!$I$25:$R$30,5,FALSE)),HLOOKUP(F$6,'1° HOLES'!$I$25:$R$30,5,FALSE)&lt;=$L12-10),HLOOKUP(F$6,'1° HOLES'!$I$25:$R$30,5,FALSE)))))</f>
        <v/>
      </c>
      <c r="G11" s="233">
        <f>IF(G10=3,"",IF(HLOOKUP(G$6,'1° HOLES'!$I$25:$R$30,6,FALSE)="",VLOOKUP($L12,'1° HOLES'!$I$30:$AM$41,G$1+11,FALSE)*1,IF(AND(ISNUMBER(HLOOKUP(G$6,'1° HOLES'!$I$25:$R$30,5,FALSE)),HLOOKUP(G$6,'1° HOLES'!$I$25:$R$30,5,FALSE)&gt;$L12-10),$L12-10,IF(AND(ISNUMBER(HLOOKUP(G$6,'1° HOLES'!$I$25:$R$30,5,FALSE)),HLOOKUP(G$6,'1° HOLES'!$I$25:$R$30,5,FALSE)&lt;=$L12-10),HLOOKUP(G$6,'1° HOLES'!$I$25:$R$30,5,FALSE)))))</f>
        <v>90.38</v>
      </c>
      <c r="H11" s="233">
        <f>IF(H10=3,"",IF(HLOOKUP(H$6,'1° HOLES'!$I$25:$R$30,6,FALSE)="",VLOOKUP($L12,'1° HOLES'!$I$30:$AM$41,H$1+11,FALSE)*1,IF(AND(ISNUMBER(HLOOKUP(H$6,'1° HOLES'!$I$25:$R$30,5,FALSE)),HLOOKUP(H$6,'1° HOLES'!$I$25:$R$30,5,FALSE)&gt;$L12-10),$L12-10,IF(AND(ISNUMBER(HLOOKUP(H$6,'1° HOLES'!$I$25:$R$30,5,FALSE)),HLOOKUP(H$6,'1° HOLES'!$I$25:$R$30,5,FALSE)&lt;=$L12-10),HLOOKUP(H$6,'1° HOLES'!$I$25:$R$30,5,FALSE)))))</f>
        <v>197.08000000000004</v>
      </c>
      <c r="I11" s="233">
        <f>IF(I10=3,"",IF(HLOOKUP(I$6,'1° HOLES'!$I$25:$R$30,6,FALSE)="",VLOOKUP($L12,'1° HOLES'!$I$30:$AM$41,I$1+11,FALSE)*1,IF(AND(ISNUMBER(HLOOKUP(I$6,'1° HOLES'!$I$25:$R$30,5,FALSE)),HLOOKUP(I$6,'1° HOLES'!$I$25:$R$30,5,FALSE)&gt;$L12-10),$L12-10,IF(AND(ISNUMBER(HLOOKUP(I$6,'1° HOLES'!$I$25:$R$30,5,FALSE)),HLOOKUP(I$6,'1° HOLES'!$I$25:$R$30,5,FALSE)&lt;=$L12-10),HLOOKUP(I$6,'1° HOLES'!$I$25:$R$30,5,FALSE)))))</f>
        <v>103.63999999999999</v>
      </c>
      <c r="J11" s="233">
        <f>IF(J10=3,"",IF(HLOOKUP(J$6,'1° HOLES'!$I$25:$R$30,6,FALSE)="",VLOOKUP($L12,'1° HOLES'!$I$30:$AM$41,J$1+11,FALSE)*1,IF(AND(ISNUMBER(HLOOKUP(J$6,'1° HOLES'!$I$25:$R$30,5,FALSE)),HLOOKUP(J$6,'1° HOLES'!$I$25:$R$30,5,FALSE)&gt;$L12-10),$L12-10,IF(AND(ISNUMBER(HLOOKUP(J$6,'1° HOLES'!$I$25:$R$30,5,FALSE)),HLOOKUP(J$6,'1° HOLES'!$I$25:$R$30,5,FALSE)&lt;=$L12-10),HLOOKUP(J$6,'1° HOLES'!$I$25:$R$30,5,FALSE)))))</f>
        <v>59.180000000000007</v>
      </c>
      <c r="K11" s="234" t="str">
        <f>IF(K10=3,"",IF(HLOOKUP(K$6,'1° HOLES'!$I$25:$R$30,6,FALSE)="",VLOOKUP($L12,'1° HOLES'!$I$30:$AM$41,K$1+11,FALSE)*1,IF(AND(ISNUMBER(HLOOKUP(K$6,'1° HOLES'!$I$25:$R$30,5,FALSE)),HLOOKUP(K$6,'1° HOLES'!$I$25:$R$30,5,FALSE)&gt;$L12-10),$L12-10,IF(AND(ISNUMBER(HLOOKUP(K$6,'1° HOLES'!$I$25:$R$30,5,FALSE)),HLOOKUP(K$6,'1° HOLES'!$I$25:$R$30,5,FALSE)&lt;=$L12-10),HLOOKUP(K$6,'1° HOLES'!$I$25:$R$30,5,FALSE)))))</f>
        <v/>
      </c>
      <c r="L11" s="230" t="s">
        <v>3</v>
      </c>
      <c r="Z11" s="107">
        <v>170</v>
      </c>
    </row>
    <row r="12" spans="2:52" ht="24.75" customHeight="1" thickBot="1" x14ac:dyDescent="0.3">
      <c r="B12" s="193" t="s">
        <v>45</v>
      </c>
      <c r="C12" s="235">
        <f>IF(AND(C10=4,ISNUMBER(HLOOKUP(C$6,'1° HOLES'!$I$25:$R$30,5,FALSE))),"",IF(AND(C10=5,ISNUMBER(HLOOKUP(C$6,'1° HOLES'!$I$25:$R$30,5,FALSE))),HLOOKUP(C$6,'1° HOLES'!$I$25:$R$30,5,FALSE)-$L12+10,VLOOKUP($L12,'1° HOLES'!$I$30:$AM$41,C$1+21,FALSE)))</f>
        <v>47.080000000000041</v>
      </c>
      <c r="D12" s="235" t="str">
        <f>IF(AND(D10=4,ISNUMBER(HLOOKUP(D$6,'1° HOLES'!$I$25:$R$30,5,FALSE))),"",IF(AND(D10=5,ISNUMBER(HLOOKUP(D$6,'1° HOLES'!$I$25:$R$30,5,FALSE))),HLOOKUP(D$6,'1° HOLES'!$I$25:$R$30,5,FALSE)-$L12+10,VLOOKUP($L12,'1° HOLES'!$I$30:$AM$41,D$1+21,FALSE)))</f>
        <v/>
      </c>
      <c r="E12" s="235">
        <f>IF(AND(E10=4,ISNUMBER(HLOOKUP(E$6,'1° HOLES'!$I$25:$R$30,5,FALSE))),"",IF(AND(E10=5,ISNUMBER(HLOOKUP(E$6,'1° HOLES'!$I$25:$R$30,5,FALSE))),HLOOKUP(E$6,'1° HOLES'!$I$25:$R$30,5,FALSE)-$L12+10,VLOOKUP($L12,'1° HOLES'!$I$30:$AM$41,E$1+21,FALSE)))</f>
        <v>16</v>
      </c>
      <c r="F12" s="235" t="str">
        <f>IF(AND(F10=4,ISNUMBER(HLOOKUP(F$6,'1° HOLES'!$I$25:$R$30,5,FALSE))),"",IF(AND(F10=5,ISNUMBER(HLOOKUP(F$6,'1° HOLES'!$I$25:$R$30,5,FALSE))),HLOOKUP(F$6,'1° HOLES'!$I$25:$R$30,5,FALSE)-$L12+10,VLOOKUP($L12,'1° HOLES'!$I$30:$AM$41,F$1+21,FALSE)))</f>
        <v/>
      </c>
      <c r="G12" s="235" t="str">
        <f>IF(AND(G10=4,ISNUMBER(HLOOKUP(G$6,'1° HOLES'!$I$25:$R$30,5,FALSE))),"",IF(AND(G10=5,ISNUMBER(HLOOKUP(G$6,'1° HOLES'!$I$25:$R$30,5,FALSE))),HLOOKUP(G$6,'1° HOLES'!$I$25:$R$30,5,FALSE)-$L12+10,VLOOKUP($L12,'1° HOLES'!$I$30:$AM$41,G$1+21,FALSE)))</f>
        <v/>
      </c>
      <c r="H12" s="235">
        <f>IF(AND(H10=4,ISNUMBER(HLOOKUP(H$6,'1° HOLES'!$I$25:$R$30,5,FALSE))),"",IF(AND(H10=5,ISNUMBER(HLOOKUP(H$6,'1° HOLES'!$I$25:$R$30,5,FALSE))),HLOOKUP(H$6,'1° HOLES'!$I$25:$R$30,5,FALSE)-$L12+10,VLOOKUP($L12,'1° HOLES'!$I$30:$AM$41,H$1+21,FALSE)))</f>
        <v>47.080000000000041</v>
      </c>
      <c r="I12" s="235" t="str">
        <f>IF(AND(I10=4,ISNUMBER(HLOOKUP(I$6,'1° HOLES'!$I$25:$R$30,5,FALSE))),"",IF(AND(I10=5,ISNUMBER(HLOOKUP(I$6,'1° HOLES'!$I$25:$R$30,5,FALSE))),HLOOKUP(I$6,'1° HOLES'!$I$25:$R$30,5,FALSE)-$L12+10,VLOOKUP($L12,'1° HOLES'!$I$30:$AM$41,I$1+21,FALSE)))</f>
        <v/>
      </c>
      <c r="J12" s="235" t="str">
        <f>IF(AND(J10=4,ISNUMBER(HLOOKUP(J$6,'1° HOLES'!$I$25:$R$30,5,FALSE))),"",IF(AND(J10=5,ISNUMBER(HLOOKUP(J$6,'1° HOLES'!$I$25:$R$30,5,FALSE))),HLOOKUP(J$6,'1° HOLES'!$I$25:$R$30,5,FALSE)-$L12+10,VLOOKUP($L12,'1° HOLES'!$I$30:$AM$41,J$1+21,FALSE)))</f>
        <v/>
      </c>
      <c r="K12" s="236" t="str">
        <f>IF(AND(K10=4,ISNUMBER(HLOOKUP(K$6,'1° HOLES'!$I$25:$R$30,5,FALSE))),"",IF(AND(K10=5,ISNUMBER(HLOOKUP(K$6,'1° HOLES'!$I$25:$R$30,5,FALSE))),HLOOKUP(K$6,'1° HOLES'!$I$25:$R$30,5,FALSE)-$L12+10,VLOOKUP($L12,'1° HOLES'!$I$30:$AM$41,K$1+21,FALSE)))</f>
        <v/>
      </c>
      <c r="L12" s="231">
        <v>160</v>
      </c>
      <c r="Z12" s="107">
        <v>160</v>
      </c>
    </row>
    <row r="13" spans="2:52" ht="24" customHeight="1" thickBot="1" x14ac:dyDescent="0.3">
      <c r="B13" s="194" t="s">
        <v>46</v>
      </c>
      <c r="C13" s="186"/>
      <c r="D13" s="186"/>
      <c r="E13" s="186"/>
      <c r="F13" s="186"/>
      <c r="G13" s="186"/>
      <c r="H13" s="186"/>
      <c r="I13" s="186"/>
      <c r="J13" s="186"/>
      <c r="K13" s="186"/>
      <c r="L13" s="195"/>
      <c r="Z13" s="107">
        <v>150</v>
      </c>
    </row>
    <row r="14" spans="2:52" ht="35.25" customHeight="1" thickBot="1" x14ac:dyDescent="0.3">
      <c r="B14" s="212" t="s">
        <v>47</v>
      </c>
      <c r="C14" s="196"/>
      <c r="D14" s="197"/>
      <c r="E14" s="197"/>
      <c r="F14" s="197"/>
      <c r="G14" s="197"/>
      <c r="H14" s="197"/>
      <c r="I14" s="197"/>
      <c r="J14" s="197"/>
      <c r="K14" s="197"/>
      <c r="L14" s="198"/>
      <c r="Z14" s="107">
        <v>140</v>
      </c>
    </row>
    <row r="15" spans="2:52" ht="10.5" customHeight="1" thickBot="1" x14ac:dyDescent="0.3">
      <c r="Z15" s="107">
        <v>130</v>
      </c>
    </row>
    <row r="16" spans="2:52" ht="27" customHeight="1" x14ac:dyDescent="0.25">
      <c r="B16" s="199" t="s">
        <v>42</v>
      </c>
      <c r="C16" s="106">
        <f>IF(AND(HLOOKUP(C$6,'1° HOLES'!$I$25:$R$30,6,FALSE)="D",C19=4),$L21+C20,IF(AND(HLOOKUP(C$6,'1° HOLES'!$I$25:$R$30,6,FALSE)="D",C19=5),$L21+C20+C21,VLOOKUP($L21,'1° HOLES'!$I$31:$R$41,C$1,FALSE)))</f>
        <v>357.08000000000004</v>
      </c>
      <c r="D16" s="106">
        <f>IF(AND(HLOOKUP(D$6,'1° HOLES'!$I$25:$R$30,6,FALSE)="D",D19=4),$L21+D20,IF(AND(HLOOKUP(D$6,'1° HOLES'!$I$25:$R$30,6,FALSE)="D",D19=5),$L21+D20+D21,VLOOKUP($L21,'1° HOLES'!$I$31:$R$41,D$1,FALSE)))</f>
        <v>88</v>
      </c>
      <c r="E16" s="106">
        <f>IF(AND(HLOOKUP(E$6,'1° HOLES'!$I$25:$R$30,6,FALSE)="D",E19=4),$L21+E20,IF(AND(HLOOKUP(E$6,'1° HOLES'!$I$25:$R$30,6,FALSE)="D",E19=5),$L21+E20+E21,VLOOKUP($L21,'1° HOLES'!$I$31:$R$41,E$1,FALSE)))</f>
        <v>326</v>
      </c>
      <c r="F16" s="106">
        <f>IF(AND(HLOOKUP(F$6,'1° HOLES'!$I$25:$R$30,6,FALSE)="D",F19=4),$L21+F20,IF(AND(HLOOKUP(F$6,'1° HOLES'!$I$25:$R$30,6,FALSE)="D",F19=5),$L21+F20+F21,VLOOKUP($L21,'1° HOLES'!$I$31:$R$41,F$1,FALSE)))</f>
        <v>120</v>
      </c>
      <c r="G16" s="106">
        <f>IF(AND(HLOOKUP(G$6,'1° HOLES'!$I$25:$R$30,6,FALSE)="D",G19=4),$L21+G20,IF(AND(HLOOKUP(G$6,'1° HOLES'!$I$25:$R$30,6,FALSE)="D",G19=5),$L21+G20+G21,VLOOKUP($L21,'1° HOLES'!$I$31:$R$41,G$1,FALSE)))</f>
        <v>250.38</v>
      </c>
      <c r="H16" s="106">
        <f>IF(AND(HLOOKUP(H$6,'1° HOLES'!$I$25:$R$30,6,FALSE)="D",H19=4),$L21+H20,IF(AND(HLOOKUP(H$6,'1° HOLES'!$I$25:$R$30,6,FALSE)="D",H19=5),$L21+H20+H21,VLOOKUP($L21,'1° HOLES'!$I$31:$R$41,H$1,FALSE)))</f>
        <v>357.08000000000004</v>
      </c>
      <c r="I16" s="106">
        <f>IF(AND(HLOOKUP(I$6,'1° HOLES'!$I$25:$R$30,6,FALSE)="D",I19=4),$L21+I20,IF(AND(HLOOKUP(I$6,'1° HOLES'!$I$25:$R$30,6,FALSE)="D",I19=5),$L21+I20+I21,VLOOKUP($L21,'1° HOLES'!$I$31:$R$41,I$1,FALSE)))</f>
        <v>263.64</v>
      </c>
      <c r="J16" s="106">
        <f>IF(AND(HLOOKUP(J$6,'1° HOLES'!$I$25:$R$30,6,FALSE)="D",J19=4),$L21+J20,IF(AND(HLOOKUP(J$6,'1° HOLES'!$I$25:$R$30,6,FALSE)="D",J19=5),$L21+J20+J21,VLOOKUP($L21,'1° HOLES'!$I$31:$R$41,J$1,FALSE)))</f>
        <v>219.18</v>
      </c>
      <c r="K16" s="106">
        <f>IF(AND(HLOOKUP(K$6,'1° HOLES'!$I$25:$R$30,6,FALSE)="D",K19=4),$L21+K20,IF(AND(HLOOKUP(K$6,'1° HOLES'!$I$25:$R$30,6,FALSE)="D",K19=5),$L21+K20+K21,VLOOKUP($L21,'1° HOLES'!$I$31:$R$41,K$1,FALSE)))</f>
        <v>125.60000000000001</v>
      </c>
      <c r="L16" s="200"/>
      <c r="Z16" s="107">
        <v>120</v>
      </c>
    </row>
    <row r="17" spans="2:26" ht="24.75" customHeight="1" x14ac:dyDescent="0.25">
      <c r="B17" s="218" t="s">
        <v>72</v>
      </c>
      <c r="C17" s="106" t="str">
        <f>IF(HLOOKUP(C$6,'1° HOLES'!$I$25:$R$30,6,FALSE)="","",CONCATENATE("T"," ",$L21))</f>
        <v/>
      </c>
      <c r="D17" s="106" t="str">
        <f>IF(HLOOKUP(D$6,'1° HOLES'!$I$25:$R$30,6,FALSE)="","",CONCATENATE("T"," ",$L21))</f>
        <v/>
      </c>
      <c r="E17" s="106" t="str">
        <f>IF(HLOOKUP(E$6,'1° HOLES'!$I$25:$R$30,6,FALSE)="","",CONCATENATE("T"," ",$L21))</f>
        <v>T 160</v>
      </c>
      <c r="F17" s="106" t="str">
        <f>IF(HLOOKUP(F$6,'1° HOLES'!$I$25:$R$30,6,FALSE)="","",CONCATENATE("T"," ",$L21))</f>
        <v/>
      </c>
      <c r="G17" s="106" t="str">
        <f>IF(HLOOKUP(G$6,'1° HOLES'!$I$25:$R$30,6,FALSE)="","",CONCATENATE("T"," ",$L21))</f>
        <v/>
      </c>
      <c r="H17" s="106" t="str">
        <f>IF(HLOOKUP(H$6,'1° HOLES'!$I$25:$R$30,6,FALSE)="","",CONCATENATE("T"," ",$L21))</f>
        <v/>
      </c>
      <c r="I17" s="106" t="str">
        <f>IF(HLOOKUP(I$6,'1° HOLES'!$I$25:$R$30,6,FALSE)="","",CONCATENATE("T"," ",$L21))</f>
        <v/>
      </c>
      <c r="J17" s="106" t="str">
        <f>IF(HLOOKUP(J$6,'1° HOLES'!$I$25:$R$30,6,FALSE)="","",CONCATENATE("T"," ",$L21))</f>
        <v/>
      </c>
      <c r="K17" s="106" t="str">
        <f>IF(HLOOKUP(K$6,'1° HOLES'!$I$25:$R$30,6,FALSE)="","",CONCATENATE("T"," ",$L21))</f>
        <v/>
      </c>
      <c r="L17" s="189"/>
      <c r="Z17" s="107">
        <v>110</v>
      </c>
    </row>
    <row r="18" spans="2:26" ht="24.75" customHeight="1" x14ac:dyDescent="0.25">
      <c r="B18" s="188" t="s">
        <v>43</v>
      </c>
      <c r="C18" s="232"/>
      <c r="D18" s="232"/>
      <c r="E18" s="232"/>
      <c r="F18" s="233"/>
      <c r="G18" s="233"/>
      <c r="H18" s="233"/>
      <c r="I18" s="232"/>
      <c r="J18" s="232"/>
      <c r="K18" s="232"/>
      <c r="L18" s="190"/>
      <c r="Z18" s="107">
        <v>100</v>
      </c>
    </row>
    <row r="19" spans="2:26" ht="24.75" customHeight="1" x14ac:dyDescent="0.25">
      <c r="B19" s="191" t="str">
        <f>CONCATENATE("PAR  ",SUM(C19:K19))</f>
        <v>PAR  36</v>
      </c>
      <c r="C19" s="233">
        <f>IF(HLOOKUP(C$6,'1° HOLES'!$I$25:$R$30,6,FALSE)="",'1° HOLES'!J$26,IF(AND(ISNUMBER(HLOOKUP(C$6,'1° HOLES'!$I$25:$R$30,5,FALSE)),HLOOKUP(C$6,'1° HOLES'!$I$25:$R$30,5,FALSE)&gt;$L21-10),5,4))</f>
        <v>5</v>
      </c>
      <c r="D19" s="233">
        <f>IF(HLOOKUP(D$6,'1° HOLES'!$I$25:$R$30,6,FALSE)="",'1° HOLES'!K$26,IF(AND(ISNUMBER(HLOOKUP(D$6,'1° HOLES'!$I$25:$R$30,5,FALSE)),HLOOKUP(D$6,'1° HOLES'!$I$25:$R$30,5,FALSE)&gt;$L21-10),5,4))</f>
        <v>3</v>
      </c>
      <c r="E19" s="233">
        <f>IF(HLOOKUP(E$6,'1° HOLES'!$I$25:$R$30,6,FALSE)="",'1° HOLES'!L$26,IF(AND(ISNUMBER(HLOOKUP(E$6,'1° HOLES'!$I$25:$R$30,5,FALSE)),HLOOKUP(E$6,'1° HOLES'!$I$25:$R$30,5,FALSE)&gt;$L21-10),5,4))</f>
        <v>5</v>
      </c>
      <c r="F19" s="233">
        <f>IF(HLOOKUP(F$6,'1° HOLES'!$I$25:$R$30,6,FALSE)="",'1° HOLES'!M$26,IF(AND(ISNUMBER(HLOOKUP(F$6,'1° HOLES'!$I$25:$R$30,5,FALSE)),HLOOKUP(F$6,'1° HOLES'!$I$25:$R$30,5,FALSE)&gt;$L21-10),5,4))</f>
        <v>3</v>
      </c>
      <c r="G19" s="233">
        <f>IF(HLOOKUP(G$6,'1° HOLES'!$I$25:$R$30,6,FALSE)="",'1° HOLES'!N$26,IF(AND(ISNUMBER(HLOOKUP(G$6,'1° HOLES'!$I$25:$R$30,5,FALSE)),HLOOKUP(G$6,'1° HOLES'!$I$25:$R$30,5,FALSE)&gt;$L21-10),5,4))</f>
        <v>4</v>
      </c>
      <c r="H19" s="233">
        <f>IF(HLOOKUP(H$6,'1° HOLES'!$I$25:$R$30,6,FALSE)="",'1° HOLES'!O$26,IF(AND(ISNUMBER(HLOOKUP(H$6,'1° HOLES'!$I$25:$R$30,5,FALSE)),HLOOKUP(H$6,'1° HOLES'!$I$25:$R$30,5,FALSE)&gt;$L21-10),5,4))</f>
        <v>5</v>
      </c>
      <c r="I19" s="233">
        <f>IF(HLOOKUP(I$6,'1° HOLES'!$I$25:$R$30,6,FALSE)="",'1° HOLES'!P$26,IF(AND(ISNUMBER(HLOOKUP(I$6,'1° HOLES'!$I$25:$R$30,5,FALSE)),HLOOKUP(I$6,'1° HOLES'!$I$25:$R$30,5,FALSE)&gt;$L21-10),5,4))</f>
        <v>4</v>
      </c>
      <c r="J19" s="233">
        <f>IF(HLOOKUP(J$6,'1° HOLES'!$I$25:$R$30,6,FALSE)="",'1° HOLES'!Q$26,IF(AND(ISNUMBER(HLOOKUP(J$6,'1° HOLES'!$I$25:$R$30,5,FALSE)),HLOOKUP(J$6,'1° HOLES'!$I$25:$R$30,5,FALSE)&gt;$L21-10),5,4))</f>
        <v>4</v>
      </c>
      <c r="K19" s="233">
        <f>IF(HLOOKUP(K$6,'1° HOLES'!$I$25:$R$30,6,FALSE)="",'1° HOLES'!R$26,IF(AND(ISNUMBER(HLOOKUP(K$6,'1° HOLES'!$I$25:$R$30,5,FALSE)),HLOOKUP(K$6,'1° HOLES'!$I$25:$R$30,5,FALSE)&gt;$L21-10),5,4))</f>
        <v>3</v>
      </c>
      <c r="L19" s="192"/>
      <c r="W19" s="100"/>
      <c r="X19" s="100"/>
      <c r="Y19" s="100"/>
    </row>
    <row r="20" spans="2:26" ht="24.75" customHeight="1" thickBot="1" x14ac:dyDescent="0.3">
      <c r="B20" s="188" t="s">
        <v>44</v>
      </c>
      <c r="C20" s="233">
        <f>IF(C19=3,"",IF(HLOOKUP(C$6,'1° HOLES'!$I$25:$R$30,6,FALSE)="",VLOOKUP($L21,'1° HOLES'!$I$30:$AM$41,C$1+11,FALSE)*1,IF(AND(ISNUMBER(HLOOKUP(C$6,'1° HOLES'!$I$25:$R$30,5,FALSE)),HLOOKUP(C$6,'1° HOLES'!$I$25:$R$30,5,FALSE)&gt;$L21-10),$L21-10,IF(AND(ISNUMBER(HLOOKUP(C$6,'1° HOLES'!$I$25:$R$30,5,FALSE)),HLOOKUP(C$6,'1° HOLES'!$I$25:$R$30,5,FALSE)&lt;=$L21-10),HLOOKUP(C$6,'1° HOLES'!$I$25:$R$30,5,FALSE)))))</f>
        <v>197.08000000000004</v>
      </c>
      <c r="D20" s="233" t="str">
        <f>IF(D19=3,"",IF(HLOOKUP(D$6,'1° HOLES'!$I$25:$R$30,6,FALSE)="",VLOOKUP($L21,'1° HOLES'!$I$30:$AM$41,D$1+11,FALSE)*1,IF(AND(ISNUMBER(HLOOKUP(D$6,'1° HOLES'!$I$25:$R$30,5,FALSE)),HLOOKUP(D$6,'1° HOLES'!$I$25:$R$30,5,FALSE)&gt;$L21-10),$L21-10,IF(AND(ISNUMBER(HLOOKUP(D$6,'1° HOLES'!$I$25:$R$30,5,FALSE)),HLOOKUP(D$6,'1° HOLES'!$I$25:$R$30,5,FALSE)&lt;=$L21-10),HLOOKUP(D$6,'1° HOLES'!$I$25:$R$30,5,FALSE)))))</f>
        <v/>
      </c>
      <c r="E20" s="233">
        <f>IF(E19=3,"",IF(HLOOKUP(E$6,'1° HOLES'!$I$25:$R$30,6,FALSE)="",VLOOKUP($L21,'1° HOLES'!$I$30:$AM$41,E$1+11,FALSE)*1,IF(AND(ISNUMBER(HLOOKUP(E$6,'1° HOLES'!$I$25:$R$30,5,FALSE)),HLOOKUP(E$6,'1° HOLES'!$I$25:$R$30,5,FALSE)&gt;$L21-10),$L21-10,IF(AND(ISNUMBER(HLOOKUP(E$6,'1° HOLES'!$I$25:$R$30,5,FALSE)),HLOOKUP(E$6,'1° HOLES'!$I$25:$R$30,5,FALSE)&lt;=$L21-10),HLOOKUP(E$6,'1° HOLES'!$I$25:$R$30,5,FALSE)))))</f>
        <v>150</v>
      </c>
      <c r="F20" s="233" t="str">
        <f>IF(F19=3,"",IF(HLOOKUP(F$6,'1° HOLES'!$I$25:$R$30,6,FALSE)="",VLOOKUP($L21,'1° HOLES'!$I$30:$AM$41,F$1+11,FALSE)*1,IF(AND(ISNUMBER(HLOOKUP(F$6,'1° HOLES'!$I$25:$R$30,5,FALSE)),HLOOKUP(F$6,'1° HOLES'!$I$25:$R$30,5,FALSE)&gt;$L21-10),$L21-10,IF(AND(ISNUMBER(HLOOKUP(F$6,'1° HOLES'!$I$25:$R$30,5,FALSE)),HLOOKUP(F$6,'1° HOLES'!$I$25:$R$30,5,FALSE)&lt;=$L21-10),HLOOKUP(F$6,'1° HOLES'!$I$25:$R$30,5,FALSE)))))</f>
        <v/>
      </c>
      <c r="G20" s="233">
        <f>IF(G19=3,"",IF(HLOOKUP(G$6,'1° HOLES'!$I$25:$R$30,6,FALSE)="",VLOOKUP($L21,'1° HOLES'!$I$30:$AM$41,G$1+11,FALSE)*1,IF(AND(ISNUMBER(HLOOKUP(G$6,'1° HOLES'!$I$25:$R$30,5,FALSE)),HLOOKUP(G$6,'1° HOLES'!$I$25:$R$30,5,FALSE)&gt;$L21-10),$L21-10,IF(AND(ISNUMBER(HLOOKUP(G$6,'1° HOLES'!$I$25:$R$30,5,FALSE)),HLOOKUP(G$6,'1° HOLES'!$I$25:$R$30,5,FALSE)&lt;=$L21-10),HLOOKUP(G$6,'1° HOLES'!$I$25:$R$30,5,FALSE)))))</f>
        <v>90.38</v>
      </c>
      <c r="H20" s="233">
        <f>IF(H19=3,"",IF(HLOOKUP(H$6,'1° HOLES'!$I$25:$R$30,6,FALSE)="",VLOOKUP($L21,'1° HOLES'!$I$30:$AM$41,H$1+11,FALSE)*1,IF(AND(ISNUMBER(HLOOKUP(H$6,'1° HOLES'!$I$25:$R$30,5,FALSE)),HLOOKUP(H$6,'1° HOLES'!$I$25:$R$30,5,FALSE)&gt;$L21-10),$L21-10,IF(AND(ISNUMBER(HLOOKUP(H$6,'1° HOLES'!$I$25:$R$30,5,FALSE)),HLOOKUP(H$6,'1° HOLES'!$I$25:$R$30,5,FALSE)&lt;=$L21-10),HLOOKUP(H$6,'1° HOLES'!$I$25:$R$30,5,FALSE)))))</f>
        <v>197.08000000000004</v>
      </c>
      <c r="I20" s="233">
        <f>IF(I19=3,"",IF(HLOOKUP(I$6,'1° HOLES'!$I$25:$R$30,6,FALSE)="",VLOOKUP($L21,'1° HOLES'!$I$30:$AM$41,I$1+11,FALSE)*1,IF(AND(ISNUMBER(HLOOKUP(I$6,'1° HOLES'!$I$25:$R$30,5,FALSE)),HLOOKUP(I$6,'1° HOLES'!$I$25:$R$30,5,FALSE)&gt;$L21-10),$L21-10,IF(AND(ISNUMBER(HLOOKUP(I$6,'1° HOLES'!$I$25:$R$30,5,FALSE)),HLOOKUP(I$6,'1° HOLES'!$I$25:$R$30,5,FALSE)&lt;=$L21-10),HLOOKUP(I$6,'1° HOLES'!$I$25:$R$30,5,FALSE)))))</f>
        <v>103.63999999999999</v>
      </c>
      <c r="J20" s="233">
        <f>IF(J19=3,"",IF(HLOOKUP(J$6,'1° HOLES'!$I$25:$R$30,6,FALSE)="",VLOOKUP($L21,'1° HOLES'!$I$30:$AM$41,J$1+11,FALSE)*1,IF(AND(ISNUMBER(HLOOKUP(J$6,'1° HOLES'!$I$25:$R$30,5,FALSE)),HLOOKUP(J$6,'1° HOLES'!$I$25:$R$30,5,FALSE)&gt;$L21-10),$L21-10,IF(AND(ISNUMBER(HLOOKUP(J$6,'1° HOLES'!$I$25:$R$30,5,FALSE)),HLOOKUP(J$6,'1° HOLES'!$I$25:$R$30,5,FALSE)&lt;=$L21-10),HLOOKUP(J$6,'1° HOLES'!$I$25:$R$30,5,FALSE)))))</f>
        <v>59.180000000000007</v>
      </c>
      <c r="K20" s="234" t="str">
        <f>IF(K19=3,"",IF(HLOOKUP(K$6,'1° HOLES'!$I$25:$R$30,6,FALSE)="",VLOOKUP($L21,'1° HOLES'!$I$30:$AM$41,K$1+11,FALSE)*1,IF(AND(ISNUMBER(HLOOKUP(K$6,'1° HOLES'!$I$25:$R$30,5,FALSE)),HLOOKUP(K$6,'1° HOLES'!$I$25:$R$30,5,FALSE)&gt;$L21-10),$L21-10,IF(AND(ISNUMBER(HLOOKUP(K$6,'1° HOLES'!$I$25:$R$30,5,FALSE)),HLOOKUP(K$6,'1° HOLES'!$I$25:$R$30,5,FALSE)&lt;=$L21-10),HLOOKUP(K$6,'1° HOLES'!$I$25:$R$30,5,FALSE)))))</f>
        <v/>
      </c>
      <c r="L20" s="230" t="s">
        <v>3</v>
      </c>
    </row>
    <row r="21" spans="2:26" ht="24.75" customHeight="1" thickBot="1" x14ac:dyDescent="0.3">
      <c r="B21" s="193" t="s">
        <v>45</v>
      </c>
      <c r="C21" s="235">
        <f>IF(AND(C19=4,ISNUMBER(HLOOKUP(C$6,'1° HOLES'!$I$25:$R$30,5,FALSE))),"",IF(AND(C19=5,ISNUMBER(HLOOKUP(C$6,'1° HOLES'!$I$25:$R$30,5,FALSE))),HLOOKUP(C$6,'1° HOLES'!$I$25:$R$30,5,FALSE)-$L21+10,VLOOKUP($L21,'1° HOLES'!$I$30:$AM$41,C$1+21,FALSE)))</f>
        <v>47.080000000000041</v>
      </c>
      <c r="D21" s="235" t="str">
        <f>IF(AND(D19=4,ISNUMBER(HLOOKUP(D$6,'1° HOLES'!$I$25:$R$30,5,FALSE))),"",IF(AND(D19=5,ISNUMBER(HLOOKUP(D$6,'1° HOLES'!$I$25:$R$30,5,FALSE))),HLOOKUP(D$6,'1° HOLES'!$I$25:$R$30,5,FALSE)-$L21+10,VLOOKUP($L21,'1° HOLES'!$I$30:$AM$41,D$1+21,FALSE)))</f>
        <v/>
      </c>
      <c r="E21" s="235">
        <f>IF(AND(E19=4,ISNUMBER(HLOOKUP(E$6,'1° HOLES'!$I$25:$R$30,5,FALSE))),"",IF(AND(E19=5,ISNUMBER(HLOOKUP(E$6,'1° HOLES'!$I$25:$R$30,5,FALSE))),HLOOKUP(E$6,'1° HOLES'!$I$25:$R$30,5,FALSE)-$L21+10,VLOOKUP($L21,'1° HOLES'!$I$30:$AM$41,E$1+21,FALSE)))</f>
        <v>16</v>
      </c>
      <c r="F21" s="235" t="str">
        <f>IF(AND(F19=4,ISNUMBER(HLOOKUP(F$6,'1° HOLES'!$I$25:$R$30,5,FALSE))),"",IF(AND(F19=5,ISNUMBER(HLOOKUP(F$6,'1° HOLES'!$I$25:$R$30,5,FALSE))),HLOOKUP(F$6,'1° HOLES'!$I$25:$R$30,5,FALSE)-$L21+10,VLOOKUP($L21,'1° HOLES'!$I$30:$AM$41,F$1+21,FALSE)))</f>
        <v/>
      </c>
      <c r="G21" s="235" t="str">
        <f>IF(AND(G19=4,ISNUMBER(HLOOKUP(G$6,'1° HOLES'!$I$25:$R$30,5,FALSE))),"",IF(AND(G19=5,ISNUMBER(HLOOKUP(G$6,'1° HOLES'!$I$25:$R$30,5,FALSE))),HLOOKUP(G$6,'1° HOLES'!$I$25:$R$30,5,FALSE)-$L21+10,VLOOKUP($L21,'1° HOLES'!$I$30:$AM$41,G$1+21,FALSE)))</f>
        <v/>
      </c>
      <c r="H21" s="235">
        <f>IF(AND(H19=4,ISNUMBER(HLOOKUP(H$6,'1° HOLES'!$I$25:$R$30,5,FALSE))),"",IF(AND(H19=5,ISNUMBER(HLOOKUP(H$6,'1° HOLES'!$I$25:$R$30,5,FALSE))),HLOOKUP(H$6,'1° HOLES'!$I$25:$R$30,5,FALSE)-$L21+10,VLOOKUP($L21,'1° HOLES'!$I$30:$AM$41,H$1+21,FALSE)))</f>
        <v>47.080000000000041</v>
      </c>
      <c r="I21" s="235" t="str">
        <f>IF(AND(I19=4,ISNUMBER(HLOOKUP(I$6,'1° HOLES'!$I$25:$R$30,5,FALSE))),"",IF(AND(I19=5,ISNUMBER(HLOOKUP(I$6,'1° HOLES'!$I$25:$R$30,5,FALSE))),HLOOKUP(I$6,'1° HOLES'!$I$25:$R$30,5,FALSE)-$L21+10,VLOOKUP($L21,'1° HOLES'!$I$30:$AM$41,I$1+21,FALSE)))</f>
        <v/>
      </c>
      <c r="J21" s="235" t="str">
        <f>IF(AND(J19=4,ISNUMBER(HLOOKUP(J$6,'1° HOLES'!$I$25:$R$30,5,FALSE))),"",IF(AND(J19=5,ISNUMBER(HLOOKUP(J$6,'1° HOLES'!$I$25:$R$30,5,FALSE))),HLOOKUP(J$6,'1° HOLES'!$I$25:$R$30,5,FALSE)-$L21+10,VLOOKUP($L21,'1° HOLES'!$I$30:$AM$41,J$1+21,FALSE)))</f>
        <v/>
      </c>
      <c r="K21" s="236" t="str">
        <f>IF(AND(K19=4,ISNUMBER(HLOOKUP(K$6,'1° HOLES'!$I$25:$R$30,5,FALSE))),"",IF(AND(K19=5,ISNUMBER(HLOOKUP(K$6,'1° HOLES'!$I$25:$R$30,5,FALSE))),HLOOKUP(K$6,'1° HOLES'!$I$25:$R$30,5,FALSE)-$L21+10,VLOOKUP($L21,'1° HOLES'!$I$30:$AM$41,K$1+21,FALSE)))</f>
        <v/>
      </c>
      <c r="L21" s="231">
        <v>160</v>
      </c>
    </row>
    <row r="22" spans="2:26" ht="24" customHeight="1" thickBot="1" x14ac:dyDescent="0.3">
      <c r="B22" s="194" t="s">
        <v>46</v>
      </c>
      <c r="C22" s="186"/>
      <c r="D22" s="186"/>
      <c r="E22" s="186"/>
      <c r="F22" s="186"/>
      <c r="G22" s="186"/>
      <c r="H22" s="186"/>
      <c r="I22" s="186"/>
      <c r="J22" s="186"/>
      <c r="K22" s="186"/>
      <c r="L22" s="195"/>
    </row>
    <row r="23" spans="2:26" ht="35.25" customHeight="1" thickBot="1" x14ac:dyDescent="0.3">
      <c r="B23" s="212" t="s">
        <v>48</v>
      </c>
      <c r="C23" s="196"/>
      <c r="D23" s="197"/>
      <c r="E23" s="197"/>
      <c r="F23" s="197"/>
      <c r="G23" s="197"/>
      <c r="H23" s="197"/>
      <c r="I23" s="197"/>
      <c r="J23" s="197"/>
      <c r="K23" s="197"/>
      <c r="L23" s="198"/>
    </row>
    <row r="24" spans="2:26" ht="10.5" customHeight="1" thickBot="1" x14ac:dyDescent="0.3"/>
    <row r="25" spans="2:26" ht="27" customHeight="1" x14ac:dyDescent="0.25">
      <c r="B25" s="199" t="s">
        <v>42</v>
      </c>
      <c r="C25" s="106">
        <f>IF(AND(HLOOKUP(C$6,'1° HOLES'!$I$25:$R$30,6,FALSE)="D",C28=4),$L30+C29,IF(AND(HLOOKUP(C$6,'1° HOLES'!$I$25:$R$30,6,FALSE)="D",C28=5),$L30+C29+C30,VLOOKUP($L30,'1° HOLES'!$I$31:$R$41,C$1,FALSE)))</f>
        <v>216.95999999999998</v>
      </c>
      <c r="D25" s="106">
        <f>IF(AND(HLOOKUP(D$6,'1° HOLES'!$I$25:$R$30,6,FALSE)="D",D28=4),$L30+D29,IF(AND(HLOOKUP(D$6,'1° HOLES'!$I$25:$R$30,6,FALSE)="D",D28=5),$L30+D29+D30,VLOOKUP($L30,'1° HOLES'!$I$31:$R$41,D$1,FALSE)))</f>
        <v>56.1</v>
      </c>
      <c r="E25" s="106">
        <f>IF(AND(HLOOKUP(E$6,'1° HOLES'!$I$25:$R$30,6,FALSE)="D",E28=4),$L30+E29,IF(AND(HLOOKUP(E$6,'1° HOLES'!$I$25:$R$30,6,FALSE)="D",E28=5),$L30+E29+E30,VLOOKUP($L30,'1° HOLES'!$I$31:$R$41,E$1,FALSE)))</f>
        <v>266</v>
      </c>
      <c r="F25" s="106">
        <f>IF(AND(HLOOKUP(F$6,'1° HOLES'!$I$25:$R$30,6,FALSE)="D",F28=4),$L30+F29,IF(AND(HLOOKUP(F$6,'1° HOLES'!$I$25:$R$30,6,FALSE)="D",F28=5),$L30+F29+F30,VLOOKUP($L30,'1° HOLES'!$I$31:$R$41,F$1,FALSE)))</f>
        <v>76.5</v>
      </c>
      <c r="G25" s="106">
        <f>IF(AND(HLOOKUP(G$6,'1° HOLES'!$I$25:$R$30,6,FALSE)="D",G28=4),$L30+G29,IF(AND(HLOOKUP(G$6,'1° HOLES'!$I$25:$R$30,6,FALSE)="D",G28=5),$L30+G29+G30,VLOOKUP($L30,'1° HOLES'!$I$31:$R$41,G$1,FALSE)))</f>
        <v>150.87</v>
      </c>
      <c r="H25" s="106">
        <f>IF(AND(HLOOKUP(H$6,'1° HOLES'!$I$25:$R$30,6,FALSE)="D",H28=4),$L30+H29,IF(AND(HLOOKUP(H$6,'1° HOLES'!$I$25:$R$30,6,FALSE)="D",H28=5),$L30+H29+H30,VLOOKUP($L30,'1° HOLES'!$I$31:$R$41,H$1,FALSE)))</f>
        <v>216.95999999999998</v>
      </c>
      <c r="I25" s="106">
        <f>IF(AND(HLOOKUP(I$6,'1° HOLES'!$I$25:$R$30,6,FALSE)="D",I28=4),$L30+I29,IF(AND(HLOOKUP(I$6,'1° HOLES'!$I$25:$R$30,6,FALSE)="D",I28=5),$L30+I29+I30,VLOOKUP($L30,'1° HOLES'!$I$31:$R$41,I$1,FALSE)))</f>
        <v>158.85999999999999</v>
      </c>
      <c r="J25" s="106">
        <f>IF(AND(HLOOKUP(J$6,'1° HOLES'!$I$25:$R$30,6,FALSE)="D",J28=4),$L30+J29,IF(AND(HLOOKUP(J$6,'1° HOLES'!$I$25:$R$30,6,FALSE)="D",J28=5),$L30+J29+J30,VLOOKUP($L30,'1° HOLES'!$I$31:$R$41,J$1,FALSE)))</f>
        <v>132.07</v>
      </c>
      <c r="K25" s="106">
        <f>IF(AND(HLOOKUP(K$6,'1° HOLES'!$I$25:$R$30,6,FALSE)="D",K28=4),$L30+K29,IF(AND(HLOOKUP(K$6,'1° HOLES'!$I$25:$R$30,6,FALSE)="D",K28=5),$L30+K29+K30,VLOOKUP($L30,'1° HOLES'!$I$31:$R$41,K$1,FALSE)))</f>
        <v>80.070000000000007</v>
      </c>
      <c r="L25" s="200"/>
    </row>
    <row r="26" spans="2:26" ht="24.75" customHeight="1" x14ac:dyDescent="0.25">
      <c r="B26" s="218" t="s">
        <v>72</v>
      </c>
      <c r="C26" s="106" t="str">
        <f>IF(HLOOKUP(C$6,'1° HOLES'!$I$25:$R$30,6,FALSE)="","",CONCATENATE("T"," ",$L30))</f>
        <v/>
      </c>
      <c r="D26" s="106" t="str">
        <f>IF(HLOOKUP(D$6,'1° HOLES'!$I$25:$R$30,6,FALSE)="","",CONCATENATE("T"," ",$L30))</f>
        <v/>
      </c>
      <c r="E26" s="106" t="str">
        <f>IF(HLOOKUP(E$6,'1° HOLES'!$I$25:$R$30,6,FALSE)="","",CONCATENATE("T"," ",$L30))</f>
        <v>T 100</v>
      </c>
      <c r="F26" s="106" t="str">
        <f>IF(HLOOKUP(F$6,'1° HOLES'!$I$25:$R$30,6,FALSE)="","",CONCATENATE("T"," ",$L30))</f>
        <v/>
      </c>
      <c r="G26" s="106" t="str">
        <f>IF(HLOOKUP(G$6,'1° HOLES'!$I$25:$R$30,6,FALSE)="","",CONCATENATE("T"," ",$L30))</f>
        <v/>
      </c>
      <c r="H26" s="106" t="str">
        <f>IF(HLOOKUP(H$6,'1° HOLES'!$I$25:$R$30,6,FALSE)="","",CONCATENATE("T"," ",$L30))</f>
        <v/>
      </c>
      <c r="I26" s="106" t="str">
        <f>IF(HLOOKUP(I$6,'1° HOLES'!$I$25:$R$30,6,FALSE)="","",CONCATENATE("T"," ",$L30))</f>
        <v/>
      </c>
      <c r="J26" s="106" t="str">
        <f>IF(HLOOKUP(J$6,'1° HOLES'!$I$25:$R$30,6,FALSE)="","",CONCATENATE("T"," ",$L30))</f>
        <v/>
      </c>
      <c r="K26" s="106" t="str">
        <f>IF(HLOOKUP(K$6,'1° HOLES'!$I$25:$R$30,6,FALSE)="","",CONCATENATE("T"," ",$L30))</f>
        <v/>
      </c>
      <c r="L26" s="189"/>
    </row>
    <row r="27" spans="2:26" ht="24.75" customHeight="1" x14ac:dyDescent="0.25">
      <c r="B27" s="188" t="s">
        <v>43</v>
      </c>
      <c r="C27" s="232"/>
      <c r="D27" s="232"/>
      <c r="E27" s="232"/>
      <c r="F27" s="233"/>
      <c r="G27" s="233"/>
      <c r="H27" s="233"/>
      <c r="I27" s="232"/>
      <c r="J27" s="232"/>
      <c r="K27" s="232"/>
      <c r="L27" s="190"/>
    </row>
    <row r="28" spans="2:26" ht="24.75" customHeight="1" x14ac:dyDescent="0.25">
      <c r="B28" s="191" t="str">
        <f>CONCATENATE("PAR  ",SUM(C28:K28))</f>
        <v>PAR  36</v>
      </c>
      <c r="C28" s="233">
        <f>IF(HLOOKUP(C$6,'1° HOLES'!$I$25:$R$30,6,FALSE)="",'1° HOLES'!J$26,IF(AND(ISNUMBER(HLOOKUP(C$6,'1° HOLES'!$I$25:$R$30,5,FALSE)),HLOOKUP(C$6,'1° HOLES'!$I$25:$R$30,5,FALSE)&gt;$L30-10),5,4))</f>
        <v>5</v>
      </c>
      <c r="D28" s="233">
        <f>IF(HLOOKUP(D$6,'1° HOLES'!$I$25:$R$30,6,FALSE)="",'1° HOLES'!K$26,IF(AND(ISNUMBER(HLOOKUP(D$6,'1° HOLES'!$I$25:$R$30,5,FALSE)),HLOOKUP(D$6,'1° HOLES'!$I$25:$R$30,5,FALSE)&gt;$L30-10),5,4))</f>
        <v>3</v>
      </c>
      <c r="E28" s="233">
        <f>IF(HLOOKUP(E$6,'1° HOLES'!$I$25:$R$30,6,FALSE)="",'1° HOLES'!L$26,IF(AND(ISNUMBER(HLOOKUP(E$6,'1° HOLES'!$I$25:$R$30,5,FALSE)),HLOOKUP(E$6,'1° HOLES'!$I$25:$R$30,5,FALSE)&gt;$L30-10),5,4))</f>
        <v>5</v>
      </c>
      <c r="F28" s="233">
        <f>IF(HLOOKUP(F$6,'1° HOLES'!$I$25:$R$30,6,FALSE)="",'1° HOLES'!M$26,IF(AND(ISNUMBER(HLOOKUP(F$6,'1° HOLES'!$I$25:$R$30,5,FALSE)),HLOOKUP(F$6,'1° HOLES'!$I$25:$R$30,5,FALSE)&gt;$L30-10),5,4))</f>
        <v>3</v>
      </c>
      <c r="G28" s="233">
        <f>IF(HLOOKUP(G$6,'1° HOLES'!$I$25:$R$30,6,FALSE)="",'1° HOLES'!N$26,IF(AND(ISNUMBER(HLOOKUP(G$6,'1° HOLES'!$I$25:$R$30,5,FALSE)),HLOOKUP(G$6,'1° HOLES'!$I$25:$R$30,5,FALSE)&gt;$L30-10),5,4))</f>
        <v>4</v>
      </c>
      <c r="H28" s="233">
        <f>IF(HLOOKUP(H$6,'1° HOLES'!$I$25:$R$30,6,FALSE)="",'1° HOLES'!O$26,IF(AND(ISNUMBER(HLOOKUP(H$6,'1° HOLES'!$I$25:$R$30,5,FALSE)),HLOOKUP(H$6,'1° HOLES'!$I$25:$R$30,5,FALSE)&gt;$L30-10),5,4))</f>
        <v>5</v>
      </c>
      <c r="I28" s="233">
        <f>IF(HLOOKUP(I$6,'1° HOLES'!$I$25:$R$30,6,FALSE)="",'1° HOLES'!P$26,IF(AND(ISNUMBER(HLOOKUP(I$6,'1° HOLES'!$I$25:$R$30,5,FALSE)),HLOOKUP(I$6,'1° HOLES'!$I$25:$R$30,5,FALSE)&gt;$L30-10),5,4))</f>
        <v>4</v>
      </c>
      <c r="J28" s="233">
        <f>IF(HLOOKUP(J$6,'1° HOLES'!$I$25:$R$30,6,FALSE)="",'1° HOLES'!Q$26,IF(AND(ISNUMBER(HLOOKUP(J$6,'1° HOLES'!$I$25:$R$30,5,FALSE)),HLOOKUP(J$6,'1° HOLES'!$I$25:$R$30,5,FALSE)&gt;$L30-10),5,4))</f>
        <v>4</v>
      </c>
      <c r="K28" s="233">
        <f>IF(HLOOKUP(K$6,'1° HOLES'!$I$25:$R$30,6,FALSE)="",'1° HOLES'!R$26,IF(AND(ISNUMBER(HLOOKUP(K$6,'1° HOLES'!$I$25:$R$30,5,FALSE)),HLOOKUP(K$6,'1° HOLES'!$I$25:$R$30,5,FALSE)&gt;$L30-10),5,4))</f>
        <v>3</v>
      </c>
      <c r="L28" s="192"/>
    </row>
    <row r="29" spans="2:26" ht="24.75" customHeight="1" thickBot="1" x14ac:dyDescent="0.3">
      <c r="B29" s="188" t="s">
        <v>44</v>
      </c>
      <c r="C29" s="233">
        <f>IF(C28=3,"",IF(HLOOKUP(C$6,'1° HOLES'!$I$25:$R$30,6,FALSE)="",VLOOKUP($L30,'1° HOLES'!$I$30:$AM$41,C$1+11,FALSE)*1,IF(AND(ISNUMBER(HLOOKUP(C$6,'1° HOLES'!$I$25:$R$30,5,FALSE)),HLOOKUP(C$6,'1° HOLES'!$I$25:$R$30,5,FALSE)&gt;$L30-10),$L30-10,IF(AND(ISNUMBER(HLOOKUP(C$6,'1° HOLES'!$I$25:$R$30,5,FALSE)),HLOOKUP(C$6,'1° HOLES'!$I$25:$R$30,5,FALSE)&lt;=$L30-10),HLOOKUP(C$6,'1° HOLES'!$I$25:$R$30,5,FALSE)))))</f>
        <v>116.95999999999998</v>
      </c>
      <c r="D29" s="233" t="str">
        <f>IF(D28=3,"",IF(HLOOKUP(D$6,'1° HOLES'!$I$25:$R$30,6,FALSE)="",VLOOKUP($L30,'1° HOLES'!$I$30:$AM$41,D$1+11,FALSE)*1,IF(AND(ISNUMBER(HLOOKUP(D$6,'1° HOLES'!$I$25:$R$30,5,FALSE)),HLOOKUP(D$6,'1° HOLES'!$I$25:$R$30,5,FALSE)&gt;$L30-10),$L30-10,IF(AND(ISNUMBER(HLOOKUP(D$6,'1° HOLES'!$I$25:$R$30,5,FALSE)),HLOOKUP(D$6,'1° HOLES'!$I$25:$R$30,5,FALSE)&lt;=$L30-10),HLOOKUP(D$6,'1° HOLES'!$I$25:$R$30,5,FALSE)))))</f>
        <v/>
      </c>
      <c r="E29" s="233">
        <f>IF(E28=3,"",IF(HLOOKUP(E$6,'1° HOLES'!$I$25:$R$30,6,FALSE)="",VLOOKUP($L30,'1° HOLES'!$I$30:$AM$41,E$1+11,FALSE)*1,IF(AND(ISNUMBER(HLOOKUP(E$6,'1° HOLES'!$I$25:$R$30,5,FALSE)),HLOOKUP(E$6,'1° HOLES'!$I$25:$R$30,5,FALSE)&gt;$L30-10),$L30-10,IF(AND(ISNUMBER(HLOOKUP(E$6,'1° HOLES'!$I$25:$R$30,5,FALSE)),HLOOKUP(E$6,'1° HOLES'!$I$25:$R$30,5,FALSE)&lt;=$L30-10),HLOOKUP(E$6,'1° HOLES'!$I$25:$R$30,5,FALSE)))))</f>
        <v>90</v>
      </c>
      <c r="F29" s="233" t="str">
        <f>IF(F28=3,"",IF(HLOOKUP(F$6,'1° HOLES'!$I$25:$R$30,6,FALSE)="",VLOOKUP($L30,'1° HOLES'!$I$30:$AM$41,F$1+11,FALSE)*1,IF(AND(ISNUMBER(HLOOKUP(F$6,'1° HOLES'!$I$25:$R$30,5,FALSE)),HLOOKUP(F$6,'1° HOLES'!$I$25:$R$30,5,FALSE)&gt;$L30-10),$L30-10,IF(AND(ISNUMBER(HLOOKUP(F$6,'1° HOLES'!$I$25:$R$30,5,FALSE)),HLOOKUP(F$6,'1° HOLES'!$I$25:$R$30,5,FALSE)&lt;=$L30-10),HLOOKUP(F$6,'1° HOLES'!$I$25:$R$30,5,FALSE)))))</f>
        <v/>
      </c>
      <c r="G29" s="233">
        <f>IF(G28=3,"",IF(HLOOKUP(G$6,'1° HOLES'!$I$25:$R$30,6,FALSE)="",VLOOKUP($L30,'1° HOLES'!$I$30:$AM$41,G$1+11,FALSE)*1,IF(AND(ISNUMBER(HLOOKUP(G$6,'1° HOLES'!$I$25:$R$30,5,FALSE)),HLOOKUP(G$6,'1° HOLES'!$I$25:$R$30,5,FALSE)&gt;$L30-10),$L30-10,IF(AND(ISNUMBER(HLOOKUP(G$6,'1° HOLES'!$I$25:$R$30,5,FALSE)),HLOOKUP(G$6,'1° HOLES'!$I$25:$R$30,5,FALSE)&lt;=$L30-10),HLOOKUP(G$6,'1° HOLES'!$I$25:$R$30,5,FALSE)))))</f>
        <v>50.870000000000005</v>
      </c>
      <c r="H29" s="233">
        <f>IF(H28=3,"",IF(HLOOKUP(H$6,'1° HOLES'!$I$25:$R$30,6,FALSE)="",VLOOKUP($L30,'1° HOLES'!$I$30:$AM$41,H$1+11,FALSE)*1,IF(AND(ISNUMBER(HLOOKUP(H$6,'1° HOLES'!$I$25:$R$30,5,FALSE)),HLOOKUP(H$6,'1° HOLES'!$I$25:$R$30,5,FALSE)&gt;$L30-10),$L30-10,IF(AND(ISNUMBER(HLOOKUP(H$6,'1° HOLES'!$I$25:$R$30,5,FALSE)),HLOOKUP(H$6,'1° HOLES'!$I$25:$R$30,5,FALSE)&lt;=$L30-10),HLOOKUP(H$6,'1° HOLES'!$I$25:$R$30,5,FALSE)))))</f>
        <v>116.95999999999998</v>
      </c>
      <c r="I29" s="233">
        <f>IF(I28=3,"",IF(HLOOKUP(I$6,'1° HOLES'!$I$25:$R$30,6,FALSE)="",VLOOKUP($L30,'1° HOLES'!$I$30:$AM$41,I$1+11,FALSE)*1,IF(AND(ISNUMBER(HLOOKUP(I$6,'1° HOLES'!$I$25:$R$30,5,FALSE)),HLOOKUP(I$6,'1° HOLES'!$I$25:$R$30,5,FALSE)&gt;$L30-10),$L30-10,IF(AND(ISNUMBER(HLOOKUP(I$6,'1° HOLES'!$I$25:$R$30,5,FALSE)),HLOOKUP(I$6,'1° HOLES'!$I$25:$R$30,5,FALSE)&lt;=$L30-10),HLOOKUP(I$6,'1° HOLES'!$I$25:$R$30,5,FALSE)))))</f>
        <v>58.859999999999985</v>
      </c>
      <c r="J29" s="233">
        <f>IF(J28=3,"",IF(HLOOKUP(J$6,'1° HOLES'!$I$25:$R$30,6,FALSE)="",VLOOKUP($L30,'1° HOLES'!$I$30:$AM$41,J$1+11,FALSE)*1,IF(AND(ISNUMBER(HLOOKUP(J$6,'1° HOLES'!$I$25:$R$30,5,FALSE)),HLOOKUP(J$6,'1° HOLES'!$I$25:$R$30,5,FALSE)&gt;$L30-10),$L30-10,IF(AND(ISNUMBER(HLOOKUP(J$6,'1° HOLES'!$I$25:$R$30,5,FALSE)),HLOOKUP(J$6,'1° HOLES'!$I$25:$R$30,5,FALSE)&lt;=$L30-10),HLOOKUP(J$6,'1° HOLES'!$I$25:$R$30,5,FALSE)))))</f>
        <v>32.069999999999993</v>
      </c>
      <c r="K29" s="234" t="str">
        <f>IF(K28=3,"",IF(HLOOKUP(K$6,'1° HOLES'!$I$25:$R$30,6,FALSE)="",VLOOKUP($L30,'1° HOLES'!$I$30:$AM$41,K$1+11,FALSE)*1,IF(AND(ISNUMBER(HLOOKUP(K$6,'1° HOLES'!$I$25:$R$30,5,FALSE)),HLOOKUP(K$6,'1° HOLES'!$I$25:$R$30,5,FALSE)&gt;$L30-10),$L30-10,IF(AND(ISNUMBER(HLOOKUP(K$6,'1° HOLES'!$I$25:$R$30,5,FALSE)),HLOOKUP(K$6,'1° HOLES'!$I$25:$R$30,5,FALSE)&lt;=$L30-10),HLOOKUP(K$6,'1° HOLES'!$I$25:$R$30,5,FALSE)))))</f>
        <v/>
      </c>
      <c r="L29" s="230" t="s">
        <v>3</v>
      </c>
    </row>
    <row r="30" spans="2:26" ht="24.75" customHeight="1" thickBot="1" x14ac:dyDescent="0.3">
      <c r="B30" s="193" t="s">
        <v>45</v>
      </c>
      <c r="C30" s="235">
        <f>IF(AND(C28=4,ISNUMBER(HLOOKUP(C$6,'1° HOLES'!$I$25:$R$30,5,FALSE))),"",IF(AND(C28=5,ISNUMBER(HLOOKUP(C$6,'1° HOLES'!$I$25:$R$30,5,FALSE))),HLOOKUP(C$6,'1° HOLES'!$I$25:$R$30,5,FALSE)-$L30+10,VLOOKUP($L30,'1° HOLES'!$I$30:$AM$41,C$1+21,FALSE)))</f>
        <v>26.95999999999998</v>
      </c>
      <c r="D30" s="235" t="str">
        <f>IF(AND(D28=4,ISNUMBER(HLOOKUP(D$6,'1° HOLES'!$I$25:$R$30,5,FALSE))),"",IF(AND(D28=5,ISNUMBER(HLOOKUP(D$6,'1° HOLES'!$I$25:$R$30,5,FALSE))),HLOOKUP(D$6,'1° HOLES'!$I$25:$R$30,5,FALSE)-$L30+10,VLOOKUP($L30,'1° HOLES'!$I$30:$AM$41,D$1+21,FALSE)))</f>
        <v/>
      </c>
      <c r="E30" s="235">
        <f>IF(AND(E28=4,ISNUMBER(HLOOKUP(E$6,'1° HOLES'!$I$25:$R$30,5,FALSE))),"",IF(AND(E28=5,ISNUMBER(HLOOKUP(E$6,'1° HOLES'!$I$25:$R$30,5,FALSE))),HLOOKUP(E$6,'1° HOLES'!$I$25:$R$30,5,FALSE)-$L30+10,VLOOKUP($L30,'1° HOLES'!$I$30:$AM$41,E$1+21,FALSE)))</f>
        <v>76</v>
      </c>
      <c r="F30" s="235" t="str">
        <f>IF(AND(F28=4,ISNUMBER(HLOOKUP(F$6,'1° HOLES'!$I$25:$R$30,5,FALSE))),"",IF(AND(F28=5,ISNUMBER(HLOOKUP(F$6,'1° HOLES'!$I$25:$R$30,5,FALSE))),HLOOKUP(F$6,'1° HOLES'!$I$25:$R$30,5,FALSE)-$L30+10,VLOOKUP($L30,'1° HOLES'!$I$30:$AM$41,F$1+21,FALSE)))</f>
        <v/>
      </c>
      <c r="G30" s="235" t="str">
        <f>IF(AND(G28=4,ISNUMBER(HLOOKUP(G$6,'1° HOLES'!$I$25:$R$30,5,FALSE))),"",IF(AND(G28=5,ISNUMBER(HLOOKUP(G$6,'1° HOLES'!$I$25:$R$30,5,FALSE))),HLOOKUP(G$6,'1° HOLES'!$I$25:$R$30,5,FALSE)-$L30+10,VLOOKUP($L30,'1° HOLES'!$I$30:$AM$41,G$1+21,FALSE)))</f>
        <v/>
      </c>
      <c r="H30" s="235">
        <f>IF(AND(H28=4,ISNUMBER(HLOOKUP(H$6,'1° HOLES'!$I$25:$R$30,5,FALSE))),"",IF(AND(H28=5,ISNUMBER(HLOOKUP(H$6,'1° HOLES'!$I$25:$R$30,5,FALSE))),HLOOKUP(H$6,'1° HOLES'!$I$25:$R$30,5,FALSE)-$L30+10,VLOOKUP($L30,'1° HOLES'!$I$30:$AM$41,H$1+21,FALSE)))</f>
        <v>26.95999999999998</v>
      </c>
      <c r="I30" s="235" t="str">
        <f>IF(AND(I28=4,ISNUMBER(HLOOKUP(I$6,'1° HOLES'!$I$25:$R$30,5,FALSE))),"",IF(AND(I28=5,ISNUMBER(HLOOKUP(I$6,'1° HOLES'!$I$25:$R$30,5,FALSE))),HLOOKUP(I$6,'1° HOLES'!$I$25:$R$30,5,FALSE)-$L30+10,VLOOKUP($L30,'1° HOLES'!$I$30:$AM$41,I$1+21,FALSE)))</f>
        <v/>
      </c>
      <c r="J30" s="235" t="str">
        <f>IF(AND(J28=4,ISNUMBER(HLOOKUP(J$6,'1° HOLES'!$I$25:$R$30,5,FALSE))),"",IF(AND(J28=5,ISNUMBER(HLOOKUP(J$6,'1° HOLES'!$I$25:$R$30,5,FALSE))),HLOOKUP(J$6,'1° HOLES'!$I$25:$R$30,5,FALSE)-$L30+10,VLOOKUP($L30,'1° HOLES'!$I$30:$AM$41,J$1+21,FALSE)))</f>
        <v/>
      </c>
      <c r="K30" s="236" t="str">
        <f>IF(AND(K28=4,ISNUMBER(HLOOKUP(K$6,'1° HOLES'!$I$25:$R$30,5,FALSE))),"",IF(AND(K28=5,ISNUMBER(HLOOKUP(K$6,'1° HOLES'!$I$25:$R$30,5,FALSE))),HLOOKUP(K$6,'1° HOLES'!$I$25:$R$30,5,FALSE)-$L30+10,VLOOKUP($L30,'1° HOLES'!$I$30:$AM$41,K$1+21,FALSE)))</f>
        <v/>
      </c>
      <c r="L30" s="231">
        <v>100</v>
      </c>
    </row>
    <row r="31" spans="2:26" ht="24" customHeight="1" thickBot="1" x14ac:dyDescent="0.3">
      <c r="B31" s="194" t="s">
        <v>46</v>
      </c>
      <c r="C31" s="186"/>
      <c r="D31" s="186"/>
      <c r="E31" s="186"/>
      <c r="F31" s="186"/>
      <c r="G31" s="186"/>
      <c r="H31" s="186"/>
      <c r="I31" s="186"/>
      <c r="J31" s="186"/>
      <c r="K31" s="186"/>
      <c r="L31" s="195"/>
    </row>
    <row r="32" spans="2:26" ht="35.25" customHeight="1" thickBot="1" x14ac:dyDescent="0.3">
      <c r="B32" s="212" t="s">
        <v>49</v>
      </c>
      <c r="C32" s="196"/>
      <c r="D32" s="197"/>
      <c r="E32" s="197"/>
      <c r="F32" s="197"/>
      <c r="G32" s="197"/>
      <c r="H32" s="197"/>
      <c r="I32" s="197"/>
      <c r="J32" s="197"/>
      <c r="K32" s="197"/>
      <c r="L32" s="198"/>
    </row>
    <row r="33" spans="2:52" ht="10.5" customHeight="1" thickBot="1" x14ac:dyDescent="0.3"/>
    <row r="34" spans="2:52" ht="27" customHeight="1" x14ac:dyDescent="0.25">
      <c r="B34" s="199" t="s">
        <v>42</v>
      </c>
      <c r="C34" s="106">
        <f>IF(AND(HLOOKUP(C$6,'1° HOLES'!$I$25:$R$30,6,FALSE)="D",C37=4),$L39+C38,IF(AND(HLOOKUP(C$6,'1° HOLES'!$I$25:$R$30,6,FALSE)="D",C37=5),$L39+C38+C39,VLOOKUP($L39,'1° HOLES'!$I$31:$R$41,C$1,FALSE)))</f>
        <v>334.48</v>
      </c>
      <c r="D34" s="106">
        <f>IF(AND(HLOOKUP(D$6,'1° HOLES'!$I$25:$R$30,6,FALSE)="D",D37=4),$L39+D38,IF(AND(HLOOKUP(D$6,'1° HOLES'!$I$25:$R$30,6,FALSE)="D",D37=5),$L39+D38+D39,VLOOKUP($L39,'1° HOLES'!$I$31:$R$41,D$1,FALSE)))</f>
        <v>83.6</v>
      </c>
      <c r="E34" s="106">
        <f>IF(AND(HLOOKUP(E$6,'1° HOLES'!$I$25:$R$30,6,FALSE)="D",E37=4),$L39+E38,IF(AND(HLOOKUP(E$6,'1° HOLES'!$I$25:$R$30,6,FALSE)="D",E37=5),$L39+E38+E39,VLOOKUP($L39,'1° HOLES'!$I$31:$R$41,E$1,FALSE)))</f>
        <v>316</v>
      </c>
      <c r="F34" s="106">
        <f>IF(AND(HLOOKUP(F$6,'1° HOLES'!$I$25:$R$30,6,FALSE)="D",F37=4),$L39+F38,IF(AND(HLOOKUP(F$6,'1° HOLES'!$I$25:$R$30,6,FALSE)="D",F37=5),$L39+F38+F39,VLOOKUP($L39,'1° HOLES'!$I$31:$R$41,F$1,FALSE)))</f>
        <v>114</v>
      </c>
      <c r="G34" s="106">
        <f>IF(AND(HLOOKUP(G$6,'1° HOLES'!$I$25:$R$30,6,FALSE)="D",G37=4),$L39+G38,IF(AND(HLOOKUP(G$6,'1° HOLES'!$I$25:$R$30,6,FALSE)="D",G37=5),$L39+G38+G39,VLOOKUP($L39,'1° HOLES'!$I$31:$R$41,G$1,FALSE)))</f>
        <v>234.32999999999998</v>
      </c>
      <c r="H34" s="106">
        <f>IF(AND(HLOOKUP(H$6,'1° HOLES'!$I$25:$R$30,6,FALSE)="D",H37=4),$L39+H38,IF(AND(HLOOKUP(H$6,'1° HOLES'!$I$25:$R$30,6,FALSE)="D",H37=5),$L39+H38+H39,VLOOKUP($L39,'1° HOLES'!$I$31:$R$41,H$1,FALSE)))</f>
        <v>334.48</v>
      </c>
      <c r="I34" s="106">
        <f>IF(AND(HLOOKUP(I$6,'1° HOLES'!$I$25:$R$30,6,FALSE)="D",I37=4),$L39+I38,IF(AND(HLOOKUP(I$6,'1° HOLES'!$I$25:$R$30,6,FALSE)="D",I37=5),$L39+I38+I39,VLOOKUP($L39,'1° HOLES'!$I$31:$R$41,I$1,FALSE)))</f>
        <v>246.73999999999998</v>
      </c>
      <c r="J34" s="106">
        <f>IF(AND(HLOOKUP(J$6,'1° HOLES'!$I$25:$R$30,6,FALSE)="D",J37=4),$L39+J38,IF(AND(HLOOKUP(J$6,'1° HOLES'!$I$25:$R$30,6,FALSE)="D",J37=5),$L39+J38+J39,VLOOKUP($L39,'1° HOLES'!$I$31:$R$41,J$1,FALSE)))</f>
        <v>205.13</v>
      </c>
      <c r="K34" s="106">
        <f>IF(AND(HLOOKUP(K$6,'1° HOLES'!$I$25:$R$30,6,FALSE)="D",K37=4),$L39+K38,IF(AND(HLOOKUP(K$6,'1° HOLES'!$I$25:$R$30,6,FALSE)="D",K37=5),$L39+K38+K39,VLOOKUP($L39,'1° HOLES'!$I$31:$R$41,K$1,FALSE)))</f>
        <v>119.32000000000001</v>
      </c>
      <c r="L34" s="200"/>
    </row>
    <row r="35" spans="2:52" ht="24.75" customHeight="1" x14ac:dyDescent="0.25">
      <c r="B35" s="218" t="s">
        <v>72</v>
      </c>
      <c r="C35" s="106" t="str">
        <f>IF(HLOOKUP(C$6,'1° HOLES'!$I$25:$R$30,6,FALSE)="","",CONCATENATE("T"," ",$L39))</f>
        <v/>
      </c>
      <c r="D35" s="106" t="str">
        <f>IF(HLOOKUP(D$6,'1° HOLES'!$I$25:$R$30,6,FALSE)="","",CONCATENATE("T"," ",$L39))</f>
        <v/>
      </c>
      <c r="E35" s="106" t="str">
        <f>IF(HLOOKUP(E$6,'1° HOLES'!$I$25:$R$30,6,FALSE)="","",CONCATENATE("T"," ",$L39))</f>
        <v>T 150</v>
      </c>
      <c r="F35" s="106" t="str">
        <f>IF(HLOOKUP(F$6,'1° HOLES'!$I$25:$R$30,6,FALSE)="","",CONCATENATE("T"," ",$L39))</f>
        <v/>
      </c>
      <c r="G35" s="106" t="str">
        <f>IF(HLOOKUP(G$6,'1° HOLES'!$I$25:$R$30,6,FALSE)="","",CONCATENATE("T"," ",$L39))</f>
        <v/>
      </c>
      <c r="H35" s="106" t="str">
        <f>IF(HLOOKUP(H$6,'1° HOLES'!$I$25:$R$30,6,FALSE)="","",CONCATENATE("T"," ",$L39))</f>
        <v/>
      </c>
      <c r="I35" s="106" t="str">
        <f>IF(HLOOKUP(I$6,'1° HOLES'!$I$25:$R$30,6,FALSE)="","",CONCATENATE("T"," ",$L39))</f>
        <v/>
      </c>
      <c r="J35" s="106" t="str">
        <f>IF(HLOOKUP(J$6,'1° HOLES'!$I$25:$R$30,6,FALSE)="","",CONCATENATE("T"," ",$L39))</f>
        <v/>
      </c>
      <c r="K35" s="106" t="str">
        <f>IF(HLOOKUP(K$6,'1° HOLES'!$I$25:$R$30,6,FALSE)="","",CONCATENATE("T"," ",$L39))</f>
        <v/>
      </c>
      <c r="L35" s="189" t="s">
        <v>74</v>
      </c>
    </row>
    <row r="36" spans="2:52" ht="24.75" customHeight="1" x14ac:dyDescent="0.25">
      <c r="B36" s="188" t="s">
        <v>43</v>
      </c>
      <c r="C36" s="232"/>
      <c r="D36" s="232"/>
      <c r="E36" s="232"/>
      <c r="F36" s="233"/>
      <c r="G36" s="233"/>
      <c r="H36" s="233"/>
      <c r="I36" s="232"/>
      <c r="J36" s="232"/>
      <c r="K36" s="232"/>
      <c r="L36" s="190"/>
    </row>
    <row r="37" spans="2:52" ht="24.75" customHeight="1" x14ac:dyDescent="0.25">
      <c r="B37" s="191" t="str">
        <f>CONCATENATE("PAR  ",SUM(C37:K37))</f>
        <v>PAR  36</v>
      </c>
      <c r="C37" s="233">
        <f>IF(HLOOKUP(C$6,'1° HOLES'!$I$25:$R$30,6,FALSE)="",'1° HOLES'!J$26,IF(AND(ISNUMBER(HLOOKUP(C$6,'1° HOLES'!$I$25:$R$30,5,FALSE)),HLOOKUP(C$6,'1° HOLES'!$I$25:$R$30,5,FALSE)&gt;$L39-10),5,4))</f>
        <v>5</v>
      </c>
      <c r="D37" s="233">
        <f>IF(HLOOKUP(D$6,'1° HOLES'!$I$25:$R$30,6,FALSE)="",'1° HOLES'!K$26,IF(AND(ISNUMBER(HLOOKUP(D$6,'1° HOLES'!$I$25:$R$30,5,FALSE)),HLOOKUP(D$6,'1° HOLES'!$I$25:$R$30,5,FALSE)&gt;$L39-10),5,4))</f>
        <v>3</v>
      </c>
      <c r="E37" s="233">
        <f>IF(HLOOKUP(E$6,'1° HOLES'!$I$25:$R$30,6,FALSE)="",'1° HOLES'!L$26,IF(AND(ISNUMBER(HLOOKUP(E$6,'1° HOLES'!$I$25:$R$30,5,FALSE)),HLOOKUP(E$6,'1° HOLES'!$I$25:$R$30,5,FALSE)&gt;$L39-10),5,4))</f>
        <v>5</v>
      </c>
      <c r="F37" s="233">
        <f>IF(HLOOKUP(F$6,'1° HOLES'!$I$25:$R$30,6,FALSE)="",'1° HOLES'!M$26,IF(AND(ISNUMBER(HLOOKUP(F$6,'1° HOLES'!$I$25:$R$30,5,FALSE)),HLOOKUP(F$6,'1° HOLES'!$I$25:$R$30,5,FALSE)&gt;$L39-10),5,4))</f>
        <v>3</v>
      </c>
      <c r="G37" s="233">
        <f>IF(HLOOKUP(G$6,'1° HOLES'!$I$25:$R$30,6,FALSE)="",'1° HOLES'!N$26,IF(AND(ISNUMBER(HLOOKUP(G$6,'1° HOLES'!$I$25:$R$30,5,FALSE)),HLOOKUP(G$6,'1° HOLES'!$I$25:$R$30,5,FALSE)&gt;$L39-10),5,4))</f>
        <v>4</v>
      </c>
      <c r="H37" s="233">
        <f>IF(HLOOKUP(H$6,'1° HOLES'!$I$25:$R$30,6,FALSE)="",'1° HOLES'!O$26,IF(AND(ISNUMBER(HLOOKUP(H$6,'1° HOLES'!$I$25:$R$30,5,FALSE)),HLOOKUP(H$6,'1° HOLES'!$I$25:$R$30,5,FALSE)&gt;$L39-10),5,4))</f>
        <v>5</v>
      </c>
      <c r="I37" s="233">
        <f>IF(HLOOKUP(I$6,'1° HOLES'!$I$25:$R$30,6,FALSE)="",'1° HOLES'!P$26,IF(AND(ISNUMBER(HLOOKUP(I$6,'1° HOLES'!$I$25:$R$30,5,FALSE)),HLOOKUP(I$6,'1° HOLES'!$I$25:$R$30,5,FALSE)&gt;$L39-10),5,4))</f>
        <v>4</v>
      </c>
      <c r="J37" s="233">
        <f>IF(HLOOKUP(J$6,'1° HOLES'!$I$25:$R$30,6,FALSE)="",'1° HOLES'!Q$26,IF(AND(ISNUMBER(HLOOKUP(J$6,'1° HOLES'!$I$25:$R$30,5,FALSE)),HLOOKUP(J$6,'1° HOLES'!$I$25:$R$30,5,FALSE)&gt;$L39-10),5,4))</f>
        <v>4</v>
      </c>
      <c r="K37" s="233">
        <f>IF(HLOOKUP(K$6,'1° HOLES'!$I$25:$R$30,6,FALSE)="",'1° HOLES'!R$26,IF(AND(ISNUMBER(HLOOKUP(K$6,'1° HOLES'!$I$25:$R$30,5,FALSE)),HLOOKUP(K$6,'1° HOLES'!$I$25:$R$30,5,FALSE)&gt;$L39-10),5,4))</f>
        <v>3</v>
      </c>
      <c r="L37" s="192"/>
    </row>
    <row r="38" spans="2:52" ht="24.75" customHeight="1" thickBot="1" x14ac:dyDescent="0.3">
      <c r="B38" s="188" t="s">
        <v>44</v>
      </c>
      <c r="C38" s="233">
        <f>IF(C37=3,"",IF(HLOOKUP(C$6,'1° HOLES'!$I$25:$R$30,6,FALSE)="",VLOOKUP($L39,'1° HOLES'!$I$30:$AM$41,C$1+11,FALSE)*1,IF(AND(ISNUMBER(HLOOKUP(C$6,'1° HOLES'!$I$25:$R$30,5,FALSE)),HLOOKUP(C$6,'1° HOLES'!$I$25:$R$30,5,FALSE)&gt;$L39-10),$L39-10,IF(AND(ISNUMBER(HLOOKUP(C$6,'1° HOLES'!$I$25:$R$30,5,FALSE)),HLOOKUP(C$6,'1° HOLES'!$I$25:$R$30,5,FALSE)&lt;=$L39-10),HLOOKUP(C$6,'1° HOLES'!$I$25:$R$30,5,FALSE)))))</f>
        <v>184.48000000000002</v>
      </c>
      <c r="D38" s="233" t="str">
        <f>IF(D37=3,"",IF(HLOOKUP(D$6,'1° HOLES'!$I$25:$R$30,6,FALSE)="",VLOOKUP($L39,'1° HOLES'!$I$30:$AM$41,D$1+11,FALSE)*1,IF(AND(ISNUMBER(HLOOKUP(D$6,'1° HOLES'!$I$25:$R$30,5,FALSE)),HLOOKUP(D$6,'1° HOLES'!$I$25:$R$30,5,FALSE)&gt;$L39-10),$L39-10,IF(AND(ISNUMBER(HLOOKUP(D$6,'1° HOLES'!$I$25:$R$30,5,FALSE)),HLOOKUP(D$6,'1° HOLES'!$I$25:$R$30,5,FALSE)&lt;=$L39-10),HLOOKUP(D$6,'1° HOLES'!$I$25:$R$30,5,FALSE)))))</f>
        <v/>
      </c>
      <c r="E38" s="233">
        <f>IF(E37=3,"",IF(HLOOKUP(E$6,'1° HOLES'!$I$25:$R$30,6,FALSE)="",VLOOKUP($L39,'1° HOLES'!$I$30:$AM$41,E$1+11,FALSE)*1,IF(AND(ISNUMBER(HLOOKUP(E$6,'1° HOLES'!$I$25:$R$30,5,FALSE)),HLOOKUP(E$6,'1° HOLES'!$I$25:$R$30,5,FALSE)&gt;$L39-10),$L39-10,IF(AND(ISNUMBER(HLOOKUP(E$6,'1° HOLES'!$I$25:$R$30,5,FALSE)),HLOOKUP(E$6,'1° HOLES'!$I$25:$R$30,5,FALSE)&lt;=$L39-10),HLOOKUP(E$6,'1° HOLES'!$I$25:$R$30,5,FALSE)))))</f>
        <v>140</v>
      </c>
      <c r="F38" s="233" t="str">
        <f>IF(F37=3,"",IF(HLOOKUP(F$6,'1° HOLES'!$I$25:$R$30,6,FALSE)="",VLOOKUP($L39,'1° HOLES'!$I$30:$AM$41,F$1+11,FALSE)*1,IF(AND(ISNUMBER(HLOOKUP(F$6,'1° HOLES'!$I$25:$R$30,5,FALSE)),HLOOKUP(F$6,'1° HOLES'!$I$25:$R$30,5,FALSE)&gt;$L39-10),$L39-10,IF(AND(ISNUMBER(HLOOKUP(F$6,'1° HOLES'!$I$25:$R$30,5,FALSE)),HLOOKUP(F$6,'1° HOLES'!$I$25:$R$30,5,FALSE)&lt;=$L39-10),HLOOKUP(F$6,'1° HOLES'!$I$25:$R$30,5,FALSE)))))</f>
        <v/>
      </c>
      <c r="G38" s="233">
        <f>IF(G37=3,"",IF(HLOOKUP(G$6,'1° HOLES'!$I$25:$R$30,6,FALSE)="",VLOOKUP($L39,'1° HOLES'!$I$30:$AM$41,G$1+11,FALSE)*1,IF(AND(ISNUMBER(HLOOKUP(G$6,'1° HOLES'!$I$25:$R$30,5,FALSE)),HLOOKUP(G$6,'1° HOLES'!$I$25:$R$30,5,FALSE)&gt;$L39-10),$L39-10,IF(AND(ISNUMBER(HLOOKUP(G$6,'1° HOLES'!$I$25:$R$30,5,FALSE)),HLOOKUP(G$6,'1° HOLES'!$I$25:$R$30,5,FALSE)&lt;=$L39-10),HLOOKUP(G$6,'1° HOLES'!$I$25:$R$30,5,FALSE)))))</f>
        <v>84.329999999999984</v>
      </c>
      <c r="H38" s="233">
        <f>IF(H37=3,"",IF(HLOOKUP(H$6,'1° HOLES'!$I$25:$R$30,6,FALSE)="",VLOOKUP($L39,'1° HOLES'!$I$30:$AM$41,H$1+11,FALSE)*1,IF(AND(ISNUMBER(HLOOKUP(H$6,'1° HOLES'!$I$25:$R$30,5,FALSE)),HLOOKUP(H$6,'1° HOLES'!$I$25:$R$30,5,FALSE)&gt;$L39-10),$L39-10,IF(AND(ISNUMBER(HLOOKUP(H$6,'1° HOLES'!$I$25:$R$30,5,FALSE)),HLOOKUP(H$6,'1° HOLES'!$I$25:$R$30,5,FALSE)&lt;=$L39-10),HLOOKUP(H$6,'1° HOLES'!$I$25:$R$30,5,FALSE)))))</f>
        <v>184.48000000000002</v>
      </c>
      <c r="I38" s="233">
        <f>IF(I37=3,"",IF(HLOOKUP(I$6,'1° HOLES'!$I$25:$R$30,6,FALSE)="",VLOOKUP($L39,'1° HOLES'!$I$30:$AM$41,I$1+11,FALSE)*1,IF(AND(ISNUMBER(HLOOKUP(I$6,'1° HOLES'!$I$25:$R$30,5,FALSE)),HLOOKUP(I$6,'1° HOLES'!$I$25:$R$30,5,FALSE)&gt;$L39-10),$L39-10,IF(AND(ISNUMBER(HLOOKUP(I$6,'1° HOLES'!$I$25:$R$30,5,FALSE)),HLOOKUP(I$6,'1° HOLES'!$I$25:$R$30,5,FALSE)&lt;=$L39-10),HLOOKUP(I$6,'1° HOLES'!$I$25:$R$30,5,FALSE)))))</f>
        <v>96.739999999999981</v>
      </c>
      <c r="J38" s="233">
        <f>IF(J37=3,"",IF(HLOOKUP(J$6,'1° HOLES'!$I$25:$R$30,6,FALSE)="",VLOOKUP($L39,'1° HOLES'!$I$30:$AM$41,J$1+11,FALSE)*1,IF(AND(ISNUMBER(HLOOKUP(J$6,'1° HOLES'!$I$25:$R$30,5,FALSE)),HLOOKUP(J$6,'1° HOLES'!$I$25:$R$30,5,FALSE)&gt;$L39-10),$L39-10,IF(AND(ISNUMBER(HLOOKUP(J$6,'1° HOLES'!$I$25:$R$30,5,FALSE)),HLOOKUP(J$6,'1° HOLES'!$I$25:$R$30,5,FALSE)&lt;=$L39-10),HLOOKUP(J$6,'1° HOLES'!$I$25:$R$30,5,FALSE)))))</f>
        <v>55.129999999999995</v>
      </c>
      <c r="K38" s="234" t="str">
        <f>IF(K37=3,"",IF(HLOOKUP(K$6,'1° HOLES'!$I$25:$R$30,6,FALSE)="",VLOOKUP($L39,'1° HOLES'!$I$30:$AM$41,K$1+11,FALSE)*1,IF(AND(ISNUMBER(HLOOKUP(K$6,'1° HOLES'!$I$25:$R$30,5,FALSE)),HLOOKUP(K$6,'1° HOLES'!$I$25:$R$30,5,FALSE)&gt;$L39-10),$L39-10,IF(AND(ISNUMBER(HLOOKUP(K$6,'1° HOLES'!$I$25:$R$30,5,FALSE)),HLOOKUP(K$6,'1° HOLES'!$I$25:$R$30,5,FALSE)&lt;=$L39-10),HLOOKUP(K$6,'1° HOLES'!$I$25:$R$30,5,FALSE)))))</f>
        <v/>
      </c>
      <c r="L38" s="230" t="s">
        <v>3</v>
      </c>
    </row>
    <row r="39" spans="2:52" ht="24.75" customHeight="1" thickBot="1" x14ac:dyDescent="0.3">
      <c r="B39" s="193" t="s">
        <v>45</v>
      </c>
      <c r="C39" s="235">
        <f>IF(AND(C37=4,ISNUMBER(HLOOKUP(C$6,'1° HOLES'!$I$25:$R$30,5,FALSE))),"",IF(AND(C37=5,ISNUMBER(HLOOKUP(C$6,'1° HOLES'!$I$25:$R$30,5,FALSE))),HLOOKUP(C$6,'1° HOLES'!$I$25:$R$30,5,FALSE)-$L39+10,VLOOKUP($L39,'1° HOLES'!$I$30:$AM$41,C$1+21,FALSE)))</f>
        <v>44.480000000000018</v>
      </c>
      <c r="D39" s="235" t="str">
        <f>IF(AND(D37=4,ISNUMBER(HLOOKUP(D$6,'1° HOLES'!$I$25:$R$30,5,FALSE))),"",IF(AND(D37=5,ISNUMBER(HLOOKUP(D$6,'1° HOLES'!$I$25:$R$30,5,FALSE))),HLOOKUP(D$6,'1° HOLES'!$I$25:$R$30,5,FALSE)-$L39+10,VLOOKUP($L39,'1° HOLES'!$I$30:$AM$41,D$1+21,FALSE)))</f>
        <v/>
      </c>
      <c r="E39" s="235">
        <f>IF(AND(E37=4,ISNUMBER(HLOOKUP(E$6,'1° HOLES'!$I$25:$R$30,5,FALSE))),"",IF(AND(E37=5,ISNUMBER(HLOOKUP(E$6,'1° HOLES'!$I$25:$R$30,5,FALSE))),HLOOKUP(E$6,'1° HOLES'!$I$25:$R$30,5,FALSE)-$L39+10,VLOOKUP($L39,'1° HOLES'!$I$30:$AM$41,E$1+21,FALSE)))</f>
        <v>26</v>
      </c>
      <c r="F39" s="235" t="str">
        <f>IF(AND(F37=4,ISNUMBER(HLOOKUP(F$6,'1° HOLES'!$I$25:$R$30,5,FALSE))),"",IF(AND(F37=5,ISNUMBER(HLOOKUP(F$6,'1° HOLES'!$I$25:$R$30,5,FALSE))),HLOOKUP(F$6,'1° HOLES'!$I$25:$R$30,5,FALSE)-$L39+10,VLOOKUP($L39,'1° HOLES'!$I$30:$AM$41,F$1+21,FALSE)))</f>
        <v/>
      </c>
      <c r="G39" s="235" t="str">
        <f>IF(AND(G37=4,ISNUMBER(HLOOKUP(G$6,'1° HOLES'!$I$25:$R$30,5,FALSE))),"",IF(AND(G37=5,ISNUMBER(HLOOKUP(G$6,'1° HOLES'!$I$25:$R$30,5,FALSE))),HLOOKUP(G$6,'1° HOLES'!$I$25:$R$30,5,FALSE)-$L39+10,VLOOKUP($L39,'1° HOLES'!$I$30:$AM$41,G$1+21,FALSE)))</f>
        <v/>
      </c>
      <c r="H39" s="235">
        <f>IF(AND(H37=4,ISNUMBER(HLOOKUP(H$6,'1° HOLES'!$I$25:$R$30,5,FALSE))),"",IF(AND(H37=5,ISNUMBER(HLOOKUP(H$6,'1° HOLES'!$I$25:$R$30,5,FALSE))),HLOOKUP(H$6,'1° HOLES'!$I$25:$R$30,5,FALSE)-$L39+10,VLOOKUP($L39,'1° HOLES'!$I$30:$AM$41,H$1+21,FALSE)))</f>
        <v>44.480000000000018</v>
      </c>
      <c r="I39" s="235" t="str">
        <f>IF(AND(I37=4,ISNUMBER(HLOOKUP(I$6,'1° HOLES'!$I$25:$R$30,5,FALSE))),"",IF(AND(I37=5,ISNUMBER(HLOOKUP(I$6,'1° HOLES'!$I$25:$R$30,5,FALSE))),HLOOKUP(I$6,'1° HOLES'!$I$25:$R$30,5,FALSE)-$L39+10,VLOOKUP($L39,'1° HOLES'!$I$30:$AM$41,I$1+21,FALSE)))</f>
        <v/>
      </c>
      <c r="J39" s="235" t="str">
        <f>IF(AND(J37=4,ISNUMBER(HLOOKUP(J$6,'1° HOLES'!$I$25:$R$30,5,FALSE))),"",IF(AND(J37=5,ISNUMBER(HLOOKUP(J$6,'1° HOLES'!$I$25:$R$30,5,FALSE))),HLOOKUP(J$6,'1° HOLES'!$I$25:$R$30,5,FALSE)-$L39+10,VLOOKUP($L39,'1° HOLES'!$I$30:$AM$41,J$1+21,FALSE)))</f>
        <v/>
      </c>
      <c r="K39" s="236" t="str">
        <f>IF(AND(K37=4,ISNUMBER(HLOOKUP(K$6,'1° HOLES'!$I$25:$R$30,5,FALSE))),"",IF(AND(K37=5,ISNUMBER(HLOOKUP(K$6,'1° HOLES'!$I$25:$R$30,5,FALSE))),HLOOKUP(K$6,'1° HOLES'!$I$25:$R$30,5,FALSE)-$L39+10,VLOOKUP($L39,'1° HOLES'!$I$30:$AM$41,K$1+21,FALSE)))</f>
        <v/>
      </c>
      <c r="L39" s="231">
        <v>150</v>
      </c>
    </row>
    <row r="40" spans="2:52" ht="24" customHeight="1" thickBot="1" x14ac:dyDescent="0.3">
      <c r="B40" s="194" t="s">
        <v>46</v>
      </c>
      <c r="C40" s="186"/>
      <c r="D40" s="186"/>
      <c r="E40" s="186"/>
      <c r="F40" s="186"/>
      <c r="G40" s="186"/>
      <c r="H40" s="186"/>
      <c r="I40" s="186"/>
      <c r="J40" s="186"/>
      <c r="K40" s="186"/>
      <c r="L40" s="195"/>
    </row>
    <row r="41" spans="2:52" ht="35.25" customHeight="1" thickBot="1" x14ac:dyDescent="0.3">
      <c r="B41" s="212" t="s">
        <v>50</v>
      </c>
      <c r="C41" s="196"/>
      <c r="D41" s="197"/>
      <c r="E41" s="197"/>
      <c r="F41" s="197"/>
      <c r="G41" s="197"/>
      <c r="H41" s="197"/>
      <c r="I41" s="197"/>
      <c r="J41" s="197"/>
      <c r="K41" s="197"/>
      <c r="L41" s="198"/>
    </row>
    <row r="42" spans="2:52" ht="17.25" customHeight="1" x14ac:dyDescent="0.25">
      <c r="B42" s="109"/>
      <c r="C42" s="109"/>
      <c r="D42" s="109"/>
      <c r="E42" s="109"/>
      <c r="F42" s="109"/>
      <c r="G42" s="109"/>
      <c r="H42" s="109"/>
      <c r="I42" s="109"/>
      <c r="J42" s="109"/>
      <c r="K42" s="109"/>
    </row>
    <row r="43" spans="2:52" s="104" customFormat="1" ht="27.75" customHeight="1" x14ac:dyDescent="0.25">
      <c r="B43" s="276" t="s">
        <v>76</v>
      </c>
      <c r="C43" s="277"/>
      <c r="D43" s="277"/>
      <c r="E43" s="277"/>
      <c r="F43" s="277"/>
      <c r="G43" s="277"/>
      <c r="H43" s="277"/>
      <c r="I43" s="277"/>
      <c r="J43" s="277"/>
      <c r="K43" s="277"/>
      <c r="L43" s="278"/>
      <c r="Z43" s="100"/>
      <c r="AA43" s="100"/>
      <c r="AB43" s="100"/>
      <c r="AC43" s="100"/>
      <c r="AD43" s="100"/>
      <c r="AE43" s="100"/>
      <c r="AF43" s="100"/>
      <c r="AG43" s="100"/>
      <c r="AH43" s="100"/>
      <c r="AI43" s="100"/>
      <c r="AJ43" s="100"/>
      <c r="AK43" s="100"/>
      <c r="AL43" s="100"/>
      <c r="AM43" s="100"/>
      <c r="AN43" s="100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</row>
    <row r="44" spans="2:52" ht="15" customHeight="1" x14ac:dyDescent="0.25">
      <c r="B44" s="279" t="s">
        <v>51</v>
      </c>
      <c r="C44" s="281" t="s">
        <v>52</v>
      </c>
      <c r="D44" s="281"/>
      <c r="E44" s="281"/>
      <c r="F44" s="281"/>
      <c r="G44" s="281"/>
      <c r="H44" s="281"/>
      <c r="I44" s="281"/>
      <c r="J44" s="281"/>
      <c r="K44" s="281"/>
      <c r="L44" s="282"/>
    </row>
    <row r="45" spans="2:52" x14ac:dyDescent="0.25">
      <c r="B45" s="280"/>
      <c r="C45" s="110">
        <v>230</v>
      </c>
      <c r="D45" s="111">
        <v>210</v>
      </c>
      <c r="E45" s="111">
        <v>200</v>
      </c>
      <c r="F45" s="111">
        <v>180</v>
      </c>
      <c r="G45" s="111">
        <v>170</v>
      </c>
      <c r="H45" s="111">
        <v>160</v>
      </c>
      <c r="I45" s="111">
        <v>150</v>
      </c>
      <c r="J45" s="111">
        <v>140</v>
      </c>
      <c r="K45" s="111" t="s">
        <v>53</v>
      </c>
      <c r="L45" s="112" t="s">
        <v>54</v>
      </c>
    </row>
    <row r="46" spans="2:52" ht="21.75" customHeight="1" x14ac:dyDescent="0.25">
      <c r="B46" s="113" t="s">
        <v>55</v>
      </c>
      <c r="C46" s="114" t="s">
        <v>54</v>
      </c>
      <c r="D46" s="115" t="s">
        <v>54</v>
      </c>
      <c r="E46" s="115" t="s">
        <v>54</v>
      </c>
      <c r="F46" s="115">
        <v>145</v>
      </c>
      <c r="G46" s="115">
        <v>130</v>
      </c>
      <c r="H46" s="115">
        <v>115</v>
      </c>
      <c r="I46" s="115">
        <v>105</v>
      </c>
      <c r="J46" s="115">
        <v>100</v>
      </c>
      <c r="K46" s="283">
        <v>100</v>
      </c>
      <c r="L46" s="286" t="s">
        <v>77</v>
      </c>
    </row>
    <row r="47" spans="2:52" ht="21.75" customHeight="1" x14ac:dyDescent="0.25">
      <c r="B47" s="113" t="s">
        <v>56</v>
      </c>
      <c r="C47" s="116">
        <v>180</v>
      </c>
      <c r="D47" s="117">
        <v>170</v>
      </c>
      <c r="E47" s="117">
        <v>170</v>
      </c>
      <c r="F47" s="117">
        <v>150</v>
      </c>
      <c r="G47" s="117">
        <v>140</v>
      </c>
      <c r="H47" s="117">
        <v>130</v>
      </c>
      <c r="I47" s="117">
        <v>120</v>
      </c>
      <c r="J47" s="118">
        <v>110</v>
      </c>
      <c r="K47" s="284"/>
      <c r="L47" s="287"/>
    </row>
    <row r="48" spans="2:52" ht="21.75" customHeight="1" x14ac:dyDescent="0.25">
      <c r="B48" s="113" t="s">
        <v>57</v>
      </c>
      <c r="C48" s="116">
        <v>190</v>
      </c>
      <c r="D48" s="117">
        <v>180</v>
      </c>
      <c r="E48" s="117">
        <v>175</v>
      </c>
      <c r="F48" s="117">
        <v>155</v>
      </c>
      <c r="G48" s="117">
        <v>145</v>
      </c>
      <c r="H48" s="117">
        <v>135</v>
      </c>
      <c r="I48" s="117">
        <v>125</v>
      </c>
      <c r="J48" s="118">
        <v>115</v>
      </c>
      <c r="K48" s="284"/>
      <c r="L48" s="287"/>
    </row>
    <row r="49" spans="2:12" ht="21.75" customHeight="1" x14ac:dyDescent="0.25">
      <c r="B49" s="113" t="s">
        <v>58</v>
      </c>
      <c r="C49" s="116">
        <v>200</v>
      </c>
      <c r="D49" s="117">
        <v>190</v>
      </c>
      <c r="E49" s="117">
        <v>180</v>
      </c>
      <c r="F49" s="117">
        <v>160</v>
      </c>
      <c r="G49" s="117">
        <v>150</v>
      </c>
      <c r="H49" s="117">
        <v>140</v>
      </c>
      <c r="I49" s="117">
        <v>130</v>
      </c>
      <c r="J49" s="118">
        <v>120</v>
      </c>
      <c r="K49" s="284"/>
      <c r="L49" s="287"/>
    </row>
    <row r="50" spans="2:12" ht="21.75" customHeight="1" x14ac:dyDescent="0.25">
      <c r="B50" s="113" t="s">
        <v>59</v>
      </c>
      <c r="C50" s="116">
        <v>210</v>
      </c>
      <c r="D50" s="117">
        <v>195</v>
      </c>
      <c r="E50" s="117">
        <v>185</v>
      </c>
      <c r="F50" s="117">
        <v>165</v>
      </c>
      <c r="G50" s="117">
        <v>155</v>
      </c>
      <c r="H50" s="117">
        <v>145</v>
      </c>
      <c r="I50" s="117">
        <v>135</v>
      </c>
      <c r="J50" s="117">
        <v>125</v>
      </c>
      <c r="K50" s="284"/>
      <c r="L50" s="287"/>
    </row>
    <row r="51" spans="2:12" ht="21.75" customHeight="1" x14ac:dyDescent="0.25">
      <c r="B51" s="113" t="s">
        <v>60</v>
      </c>
      <c r="C51" s="116">
        <v>220</v>
      </c>
      <c r="D51" s="117">
        <v>200</v>
      </c>
      <c r="E51" s="117">
        <v>190</v>
      </c>
      <c r="F51" s="117">
        <v>170</v>
      </c>
      <c r="G51" s="117">
        <v>160</v>
      </c>
      <c r="H51" s="117">
        <v>150</v>
      </c>
      <c r="I51" s="117">
        <v>140</v>
      </c>
      <c r="J51" s="117">
        <v>130</v>
      </c>
      <c r="K51" s="285"/>
      <c r="L51" s="287"/>
    </row>
    <row r="52" spans="2:12" ht="21.75" customHeight="1" x14ac:dyDescent="0.25">
      <c r="B52" s="119" t="s">
        <v>61</v>
      </c>
      <c r="C52" s="289" t="s">
        <v>62</v>
      </c>
      <c r="D52" s="290"/>
      <c r="E52" s="290"/>
      <c r="F52" s="290"/>
      <c r="G52" s="290"/>
      <c r="H52" s="290"/>
      <c r="I52" s="290"/>
      <c r="J52" s="290"/>
      <c r="K52" s="290"/>
      <c r="L52" s="288"/>
    </row>
  </sheetData>
  <sheetProtection algorithmName="SHA-512" hashValue="Vlyuhw3aHnezmmD89BYdqjvEH+eUOwQ+aMLvIXAUiMMn2pidGSLcWAmTzZd4Mow9BMPmq0XHOvaJkBuVv98nWw==" saltValue="/aVbVFKQvK6z7R4mAzzi+Q==" spinCount="100000" sheet="1" objects="1" scenarios="1" selectLockedCells="1"/>
  <mergeCells count="6">
    <mergeCell ref="B43:L43"/>
    <mergeCell ref="B44:B45"/>
    <mergeCell ref="C44:L44"/>
    <mergeCell ref="K46:K51"/>
    <mergeCell ref="L46:L52"/>
    <mergeCell ref="C52:K52"/>
  </mergeCells>
  <dataValidations count="1">
    <dataValidation type="list" allowBlank="1" showInputMessage="1" showErrorMessage="1" error="SOLO VALORI DA ELENCO" sqref="L12 L30 L21 L39">
      <formula1>Z$7:Z$18</formula1>
    </dataValidation>
  </dataValidations>
  <printOptions horizontalCentered="1" verticalCentered="1"/>
  <pageMargins left="0" right="0" top="0" bottom="0" header="0" footer="0"/>
  <pageSetup paperSize="9" scale="67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1° HOLES</vt:lpstr>
      <vt:lpstr>2° stampa score</vt:lpstr>
      <vt:lpstr>'2° stampa score'!Area_stampa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2018-11-25T11:07:52Z</cp:lastPrinted>
  <dcterms:created xsi:type="dcterms:W3CDTF">2018-10-21T09:36:18Z</dcterms:created>
  <dcterms:modified xsi:type="dcterms:W3CDTF">2019-02-25T12:39:19Z</dcterms:modified>
</cp:coreProperties>
</file>