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Questa_cartella_di_lavoro" defaultThemeVersion="164011"/>
  <mc:AlternateContent xmlns:mc="http://schemas.openxmlformats.org/markup-compatibility/2006">
    <mc:Choice Requires="x15">
      <x15ac:absPath xmlns:x15ac="http://schemas.microsoft.com/office/spreadsheetml/2010/11/ac" url="C:\Users\utente\Documents\IL GOLF DEL RITORNO AL FUTURO\ENGLISH SITE\DOWNLOADS\"/>
    </mc:Choice>
  </mc:AlternateContent>
  <workbookProtection workbookAlgorithmName="SHA-512" workbookHashValue="cVHkh5N0EJPe2btbiy8+QBteJHXfWsXHUTgjP741ZMP19zNLXItO66JwtVr+LQrpsDhNtRfPjleE0MVS5W/cQg==" workbookSaltValue="ImDNb5NR11ajrKs6eVFaCA==" workbookSpinCount="100000" lockStructure="1"/>
  <bookViews>
    <workbookView xWindow="0" yWindow="0" windowWidth="15360" windowHeight="7650" firstSheet="1" activeTab="3"/>
  </bookViews>
  <sheets>
    <sheet name="bastoni" sheetId="2" state="hidden" r:id="rId1"/>
    <sheet name="tables" sheetId="4" r:id="rId2"/>
    <sheet name="x word" sheetId="7" state="hidden" r:id="rId3"/>
    <sheet name="SCORE" sheetId="6" r:id="rId4"/>
  </sheets>
  <definedNames>
    <definedName name="_xlnm.Print_Area" localSheetId="3">SCORE!$B$13:$V$56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52" i="6" l="1"/>
  <c r="O51" i="6"/>
  <c r="O48" i="6"/>
  <c r="O41" i="6"/>
  <c r="O40" i="6"/>
  <c r="O37" i="6"/>
  <c r="O30" i="6"/>
  <c r="O29" i="6"/>
  <c r="O26" i="6"/>
  <c r="O19" i="6"/>
  <c r="O18" i="6"/>
  <c r="O15" i="6"/>
  <c r="I55" i="6"/>
  <c r="L55" i="6" s="1"/>
  <c r="F55" i="6"/>
  <c r="K55" i="6" s="1"/>
  <c r="I54" i="6"/>
  <c r="L54" i="6" s="1"/>
  <c r="F54" i="6"/>
  <c r="K54" i="6" s="1"/>
  <c r="I53" i="6"/>
  <c r="L53" i="6" s="1"/>
  <c r="F53" i="6"/>
  <c r="K53" i="6" s="1"/>
  <c r="I50" i="6"/>
  <c r="F50" i="6"/>
  <c r="K50" i="6" s="1"/>
  <c r="I49" i="6"/>
  <c r="I44" i="6"/>
  <c r="L44" i="6" s="1"/>
  <c r="F44" i="6"/>
  <c r="I43" i="6"/>
  <c r="L43" i="6" s="1"/>
  <c r="F43" i="6"/>
  <c r="I42" i="6"/>
  <c r="L42" i="6" s="1"/>
  <c r="F42" i="6"/>
  <c r="I39" i="6"/>
  <c r="L39" i="6" s="1"/>
  <c r="F39" i="6"/>
  <c r="I38" i="6"/>
  <c r="L38" i="6" s="1"/>
  <c r="I33" i="6"/>
  <c r="L33" i="6" s="1"/>
  <c r="F33" i="6"/>
  <c r="K33" i="6" s="1"/>
  <c r="I32" i="6"/>
  <c r="L32" i="6" s="1"/>
  <c r="F32" i="6"/>
  <c r="K32" i="6" s="1"/>
  <c r="I31" i="6"/>
  <c r="L31" i="6" s="1"/>
  <c r="F31" i="6"/>
  <c r="K31" i="6" s="1"/>
  <c r="I28" i="6"/>
  <c r="F28" i="6"/>
  <c r="K28" i="6" s="1"/>
  <c r="I27" i="6"/>
  <c r="I22" i="6"/>
  <c r="L22" i="6" s="1"/>
  <c r="F22" i="6"/>
  <c r="I21" i="6"/>
  <c r="L21" i="6" s="1"/>
  <c r="F21" i="6"/>
  <c r="I20" i="6"/>
  <c r="L20" i="6" s="1"/>
  <c r="F20" i="6"/>
  <c r="I17" i="6"/>
  <c r="L17" i="6" s="1"/>
  <c r="F17" i="6"/>
  <c r="I16" i="6"/>
  <c r="L16" i="6" s="1"/>
  <c r="F16" i="6"/>
  <c r="K16" i="6" s="1"/>
  <c r="K17" i="6" l="1"/>
  <c r="K20" i="6"/>
  <c r="K21" i="6"/>
  <c r="K22" i="6"/>
  <c r="L27" i="6"/>
  <c r="L28" i="6"/>
  <c r="K39" i="6"/>
  <c r="K42" i="6"/>
  <c r="K43" i="6"/>
  <c r="K44" i="6"/>
  <c r="L49" i="6"/>
  <c r="L50" i="6"/>
  <c r="K56" i="7" l="1"/>
  <c r="K57" i="7" s="1"/>
  <c r="L57" i="7" s="1"/>
  <c r="L54" i="7"/>
  <c r="K53" i="7"/>
  <c r="K55" i="7" s="1"/>
  <c r="L55" i="7" s="1"/>
  <c r="L51" i="7"/>
  <c r="L50" i="7"/>
  <c r="K49" i="7"/>
  <c r="K52" i="7" s="1"/>
  <c r="L52" i="7" s="1"/>
  <c r="L45" i="7"/>
  <c r="K44" i="7"/>
  <c r="K48" i="7" s="1"/>
  <c r="L48" i="7" s="1"/>
  <c r="L39" i="7"/>
  <c r="K38" i="7"/>
  <c r="K43" i="7" s="1"/>
  <c r="L43" i="7" s="1"/>
  <c r="V36" i="7"/>
  <c r="U35" i="7"/>
  <c r="U41" i="7" s="1"/>
  <c r="V41" i="7" s="1"/>
  <c r="V29" i="7"/>
  <c r="V28" i="7"/>
  <c r="U27" i="7"/>
  <c r="U33" i="7" s="1"/>
  <c r="V33" i="7" s="1"/>
  <c r="L30" i="7"/>
  <c r="K29" i="7"/>
  <c r="K37" i="7" s="1"/>
  <c r="L37" i="7" s="1"/>
  <c r="V18" i="7"/>
  <c r="U17" i="7"/>
  <c r="U25" i="7" s="1"/>
  <c r="V25" i="7" s="1"/>
  <c r="L19" i="7"/>
  <c r="K18" i="7"/>
  <c r="V6" i="7"/>
  <c r="U5" i="7"/>
  <c r="U16" i="7" s="1"/>
  <c r="V16" i="7" s="1"/>
  <c r="K17" i="7"/>
  <c r="L17" i="7" s="1"/>
  <c r="K16" i="7"/>
  <c r="L16" i="7" s="1"/>
  <c r="K15" i="7"/>
  <c r="L15" i="7" s="1"/>
  <c r="K14" i="7"/>
  <c r="L14" i="7" s="1"/>
  <c r="K13" i="7"/>
  <c r="L13" i="7" s="1"/>
  <c r="K12" i="7"/>
  <c r="L12" i="7" s="1"/>
  <c r="K11" i="7"/>
  <c r="L11" i="7" s="1"/>
  <c r="K10" i="7"/>
  <c r="L10" i="7" s="1"/>
  <c r="K9" i="7"/>
  <c r="L9" i="7" s="1"/>
  <c r="K8" i="7"/>
  <c r="L8" i="7" s="1"/>
  <c r="K7" i="7"/>
  <c r="L7" i="7" s="1"/>
  <c r="L6" i="7"/>
  <c r="K6" i="7"/>
  <c r="K5" i="7"/>
  <c r="U4" i="7"/>
  <c r="S4" i="7"/>
  <c r="Q4" i="7"/>
  <c r="U6" i="7" l="1"/>
  <c r="U7" i="7"/>
  <c r="V7" i="7" s="1"/>
  <c r="U28" i="7"/>
  <c r="U29" i="7"/>
  <c r="U30" i="7"/>
  <c r="V30" i="7" s="1"/>
  <c r="U15" i="7"/>
  <c r="V15" i="7" s="1"/>
  <c r="U11" i="7"/>
  <c r="V11" i="7" s="1"/>
  <c r="U34" i="7"/>
  <c r="V34" i="7" s="1"/>
  <c r="K39" i="7"/>
  <c r="K40" i="7"/>
  <c r="L40" i="7" s="1"/>
  <c r="U9" i="7"/>
  <c r="V9" i="7" s="1"/>
  <c r="U13" i="7"/>
  <c r="V13" i="7" s="1"/>
  <c r="U32" i="7"/>
  <c r="V32" i="7" s="1"/>
  <c r="K42" i="7"/>
  <c r="L42" i="7" s="1"/>
  <c r="U20" i="7"/>
  <c r="V20" i="7" s="1"/>
  <c r="U22" i="7"/>
  <c r="V22" i="7" s="1"/>
  <c r="U24" i="7"/>
  <c r="V24" i="7" s="1"/>
  <c r="U26" i="7"/>
  <c r="V26" i="7" s="1"/>
  <c r="U8" i="7"/>
  <c r="V8" i="7" s="1"/>
  <c r="U10" i="7"/>
  <c r="V10" i="7" s="1"/>
  <c r="U12" i="7"/>
  <c r="V12" i="7" s="1"/>
  <c r="U14" i="7"/>
  <c r="V14" i="7" s="1"/>
  <c r="U18" i="7"/>
  <c r="U19" i="7"/>
  <c r="V19" i="7" s="1"/>
  <c r="U21" i="7"/>
  <c r="V21" i="7" s="1"/>
  <c r="U23" i="7"/>
  <c r="V23" i="7" s="1"/>
  <c r="U31" i="7"/>
  <c r="V31" i="7" s="1"/>
  <c r="K41" i="7"/>
  <c r="L41" i="7" s="1"/>
  <c r="K50" i="7"/>
  <c r="K51" i="7"/>
  <c r="K28" i="7"/>
  <c r="L28" i="7" s="1"/>
  <c r="K27" i="7"/>
  <c r="L27" i="7" s="1"/>
  <c r="K26" i="7"/>
  <c r="L26" i="7" s="1"/>
  <c r="K25" i="7"/>
  <c r="L25" i="7" s="1"/>
  <c r="K24" i="7"/>
  <c r="L24" i="7" s="1"/>
  <c r="K23" i="7"/>
  <c r="L23" i="7" s="1"/>
  <c r="K22" i="7"/>
  <c r="L22" i="7" s="1"/>
  <c r="K21" i="7"/>
  <c r="L21" i="7" s="1"/>
  <c r="K20" i="7"/>
  <c r="L20" i="7" s="1"/>
  <c r="K19" i="7"/>
  <c r="K30" i="7"/>
  <c r="K31" i="7"/>
  <c r="L31" i="7" s="1"/>
  <c r="K32" i="7"/>
  <c r="L32" i="7" s="1"/>
  <c r="K33" i="7"/>
  <c r="L33" i="7" s="1"/>
  <c r="K34" i="7"/>
  <c r="L34" i="7" s="1"/>
  <c r="K35" i="7"/>
  <c r="L35" i="7" s="1"/>
  <c r="K36" i="7"/>
  <c r="L36" i="7" s="1"/>
  <c r="U36" i="7"/>
  <c r="U37" i="7"/>
  <c r="V37" i="7" s="1"/>
  <c r="U38" i="7"/>
  <c r="V38" i="7" s="1"/>
  <c r="U39" i="7"/>
  <c r="V39" i="7" s="1"/>
  <c r="U40" i="7"/>
  <c r="V40" i="7" s="1"/>
  <c r="K45" i="7"/>
  <c r="K46" i="7"/>
  <c r="L46" i="7" s="1"/>
  <c r="K47" i="7"/>
  <c r="L47" i="7" s="1"/>
  <c r="K54" i="7"/>
  <c r="O9" i="6"/>
  <c r="K93" i="4"/>
  <c r="K90" i="4"/>
  <c r="K86" i="4"/>
  <c r="K81" i="4"/>
  <c r="K75" i="4"/>
  <c r="K68" i="4"/>
  <c r="K60" i="4"/>
  <c r="K51" i="4"/>
  <c r="K41" i="4"/>
  <c r="K30" i="4"/>
  <c r="K18" i="4"/>
  <c r="K17" i="4"/>
  <c r="K16" i="4"/>
  <c r="K15" i="4"/>
  <c r="K14" i="4"/>
  <c r="K13" i="4"/>
  <c r="K12" i="4"/>
  <c r="K11" i="4"/>
  <c r="K10" i="4"/>
  <c r="K9" i="4"/>
  <c r="K8" i="4"/>
  <c r="K7" i="4"/>
  <c r="K6" i="4"/>
  <c r="K5" i="4"/>
  <c r="K94" i="4" l="1"/>
  <c r="F9" i="6"/>
  <c r="F10" i="6"/>
  <c r="F11" i="6"/>
  <c r="J11" i="6"/>
  <c r="M11" i="6" s="1"/>
  <c r="J10" i="6"/>
  <c r="M10" i="6" s="1"/>
  <c r="J9" i="6"/>
  <c r="M9" i="6" s="1"/>
  <c r="J8" i="6"/>
  <c r="M8" i="6" s="1"/>
  <c r="J7" i="6"/>
  <c r="J6" i="6"/>
  <c r="M6" i="6" s="1"/>
  <c r="J5" i="6"/>
  <c r="M5" i="6" s="1"/>
  <c r="J4" i="6"/>
  <c r="M4" i="6" s="1"/>
  <c r="J3" i="6"/>
  <c r="M3" i="6" s="1"/>
  <c r="K11" i="6"/>
  <c r="K10" i="6"/>
  <c r="K9" i="6"/>
  <c r="K8" i="6"/>
  <c r="K7" i="6"/>
  <c r="K6" i="6"/>
  <c r="K5" i="6"/>
  <c r="K4" i="6"/>
  <c r="K3" i="6"/>
  <c r="G3" i="6"/>
  <c r="AA18" i="6"/>
  <c r="AB18" i="6"/>
  <c r="AC18" i="6"/>
  <c r="AD18" i="6"/>
  <c r="AE18" i="6"/>
  <c r="AF18" i="6"/>
  <c r="AG18" i="6"/>
  <c r="AH18" i="6"/>
  <c r="AI18" i="6"/>
  <c r="AJ18" i="6"/>
  <c r="AJ19" i="6"/>
  <c r="AJ5" i="6" s="1"/>
  <c r="AI19" i="6"/>
  <c r="AI14" i="6" s="1"/>
  <c r="AH19" i="6"/>
  <c r="AH5" i="6" s="1"/>
  <c r="AG19" i="6"/>
  <c r="AG15" i="6" s="1"/>
  <c r="AF19" i="6"/>
  <c r="AF5" i="6" s="1"/>
  <c r="AE19" i="6"/>
  <c r="AE14" i="6" s="1"/>
  <c r="AD19" i="6"/>
  <c r="AD5" i="6" s="1"/>
  <c r="AC19" i="6"/>
  <c r="AC15" i="6" s="1"/>
  <c r="AB19" i="6"/>
  <c r="AB5" i="6" s="1"/>
  <c r="AA19" i="6"/>
  <c r="AA14" i="6" s="1"/>
  <c r="AJ17" i="6"/>
  <c r="AI17" i="6"/>
  <c r="AH17" i="6"/>
  <c r="AG17" i="6"/>
  <c r="AF17" i="6"/>
  <c r="AE17" i="6"/>
  <c r="AD17" i="6"/>
  <c r="AC17" i="6"/>
  <c r="AB17" i="6"/>
  <c r="AA17" i="6"/>
  <c r="AJ16" i="6"/>
  <c r="AI16" i="6"/>
  <c r="AH16" i="6"/>
  <c r="AG16" i="6"/>
  <c r="AF16" i="6"/>
  <c r="AE16" i="6"/>
  <c r="AD16" i="6"/>
  <c r="AC16" i="6"/>
  <c r="AB16" i="6"/>
  <c r="AA16" i="6"/>
  <c r="G11" i="6"/>
  <c r="G10" i="6"/>
  <c r="G9" i="6"/>
  <c r="G8" i="6"/>
  <c r="G7" i="6"/>
  <c r="G6" i="6"/>
  <c r="G5" i="6"/>
  <c r="G4" i="6"/>
  <c r="F48" i="6" l="1"/>
  <c r="K48" i="6" s="1"/>
  <c r="F26" i="6"/>
  <c r="K26" i="6" s="1"/>
  <c r="F15" i="6"/>
  <c r="K15" i="6" s="1"/>
  <c r="F37" i="6"/>
  <c r="K37" i="6" s="1"/>
  <c r="F47" i="6"/>
  <c r="K47" i="6" s="1"/>
  <c r="O49" i="6" s="1"/>
  <c r="F25" i="6"/>
  <c r="K25" i="6" s="1"/>
  <c r="O27" i="6" s="1"/>
  <c r="F14" i="6"/>
  <c r="K14" i="6" s="1"/>
  <c r="O16" i="6" s="1"/>
  <c r="F36" i="6"/>
  <c r="K36" i="6" s="1"/>
  <c r="O38" i="6" s="1"/>
  <c r="M36" i="6" s="1"/>
  <c r="F40" i="6"/>
  <c r="K40" i="6" s="1"/>
  <c r="F18" i="6"/>
  <c r="K18" i="6" s="1"/>
  <c r="F51" i="6"/>
  <c r="K51" i="6" s="1"/>
  <c r="F29" i="6"/>
  <c r="K29" i="6" s="1"/>
  <c r="F41" i="6"/>
  <c r="K41" i="6" s="1"/>
  <c r="F19" i="6"/>
  <c r="K19" i="6" s="1"/>
  <c r="F52" i="6"/>
  <c r="K52" i="6" s="1"/>
  <c r="F30" i="6"/>
  <c r="K30" i="6" s="1"/>
  <c r="M52" i="6"/>
  <c r="M30" i="6"/>
  <c r="M41" i="6"/>
  <c r="M19" i="6"/>
  <c r="M54" i="6"/>
  <c r="M32" i="6"/>
  <c r="M43" i="6"/>
  <c r="M21" i="6"/>
  <c r="M39" i="6"/>
  <c r="M50" i="6"/>
  <c r="M28" i="6"/>
  <c r="M17" i="6"/>
  <c r="M14" i="6"/>
  <c r="M47" i="6"/>
  <c r="M25" i="6"/>
  <c r="M42" i="6"/>
  <c r="M20" i="6"/>
  <c r="M53" i="6"/>
  <c r="M31" i="6"/>
  <c r="M55" i="6"/>
  <c r="M44" i="6"/>
  <c r="M22" i="6"/>
  <c r="M33" i="6"/>
  <c r="O50" i="6"/>
  <c r="H3" i="6"/>
  <c r="I3" i="6"/>
  <c r="J36" i="6"/>
  <c r="I36" i="6" s="1"/>
  <c r="L36" i="6" s="1"/>
  <c r="H5" i="6"/>
  <c r="I5" i="6"/>
  <c r="J29" i="6"/>
  <c r="H7" i="6"/>
  <c r="I7" i="6"/>
  <c r="J31" i="6"/>
  <c r="H9" i="6"/>
  <c r="I9" i="6"/>
  <c r="H11" i="6"/>
  <c r="I11" i="6"/>
  <c r="J37" i="6"/>
  <c r="I37" i="6" s="1"/>
  <c r="L37" i="6" s="1"/>
  <c r="I4" i="6"/>
  <c r="H4" i="6"/>
  <c r="J39" i="6"/>
  <c r="H6" i="6"/>
  <c r="I6" i="6"/>
  <c r="J41" i="6"/>
  <c r="I8" i="6"/>
  <c r="H8" i="6"/>
  <c r="J54" i="6"/>
  <c r="H10" i="6"/>
  <c r="I10" i="6"/>
  <c r="M48" i="6"/>
  <c r="J15" i="6"/>
  <c r="I15" i="6" s="1"/>
  <c r="L15" i="6" s="1"/>
  <c r="J19" i="6"/>
  <c r="I19" i="6" s="1"/>
  <c r="L19" i="6" s="1"/>
  <c r="J48" i="6"/>
  <c r="I48" i="6" s="1"/>
  <c r="L48" i="6" s="1"/>
  <c r="J50" i="6"/>
  <c r="J52" i="6"/>
  <c r="I52" i="6" s="1"/>
  <c r="L52" i="6" s="1"/>
  <c r="J25" i="6"/>
  <c r="I25" i="6" s="1"/>
  <c r="L25" i="6" s="1"/>
  <c r="J17" i="6"/>
  <c r="J21" i="6"/>
  <c r="J30" i="6"/>
  <c r="I30" i="6" s="1"/>
  <c r="L30" i="6" s="1"/>
  <c r="J43" i="6"/>
  <c r="J14" i="6"/>
  <c r="I14" i="6" s="1"/>
  <c r="L14" i="6" s="1"/>
  <c r="L3" i="6"/>
  <c r="J47" i="6"/>
  <c r="I47" i="6" s="1"/>
  <c r="L47" i="6" s="1"/>
  <c r="J49" i="6"/>
  <c r="J16" i="6"/>
  <c r="L5" i="6"/>
  <c r="J38" i="6"/>
  <c r="J40" i="6"/>
  <c r="I40" i="6" s="1"/>
  <c r="L40" i="6" s="1"/>
  <c r="J18" i="6"/>
  <c r="L7" i="6"/>
  <c r="J51" i="6"/>
  <c r="J53" i="6"/>
  <c r="J20" i="6"/>
  <c r="L9" i="6"/>
  <c r="J42" i="6"/>
  <c r="J55" i="6"/>
  <c r="J22" i="6"/>
  <c r="L11" i="6"/>
  <c r="J44" i="6"/>
  <c r="J27" i="6"/>
  <c r="J33" i="6"/>
  <c r="L4" i="6"/>
  <c r="L6" i="6"/>
  <c r="L8" i="6"/>
  <c r="L10" i="6"/>
  <c r="J26" i="6"/>
  <c r="I26" i="6" s="1"/>
  <c r="L26" i="6" s="1"/>
  <c r="J28" i="6"/>
  <c r="J32" i="6"/>
  <c r="O17" i="6"/>
  <c r="AI13" i="6"/>
  <c r="AI15" i="6"/>
  <c r="AI5" i="6"/>
  <c r="AC6" i="6"/>
  <c r="AE7" i="6"/>
  <c r="AG8" i="6"/>
  <c r="AN3" i="6" s="1"/>
  <c r="AA9" i="6"/>
  <c r="AH4" i="6"/>
  <c r="AA5" i="6"/>
  <c r="AI9" i="6"/>
  <c r="AC10" i="6"/>
  <c r="AE11" i="6"/>
  <c r="AG12" i="6"/>
  <c r="AA13" i="6"/>
  <c r="AG14" i="6"/>
  <c r="AA15" i="6"/>
  <c r="AE5" i="6"/>
  <c r="AG6" i="6"/>
  <c r="AA7" i="6"/>
  <c r="AI7" i="6"/>
  <c r="AC8" i="6"/>
  <c r="AE9" i="6"/>
  <c r="AG10" i="6"/>
  <c r="AA11" i="6"/>
  <c r="AI11" i="6"/>
  <c r="AC12" i="6"/>
  <c r="AE13" i="6"/>
  <c r="AC14" i="6"/>
  <c r="AE15" i="6"/>
  <c r="AD4" i="6"/>
  <c r="AB4" i="6"/>
  <c r="AF4" i="6"/>
  <c r="AJ4" i="6"/>
  <c r="AA4" i="6"/>
  <c r="AC4" i="6"/>
  <c r="AE4" i="6"/>
  <c r="AG4" i="6"/>
  <c r="AI4" i="6"/>
  <c r="AC5" i="6"/>
  <c r="AG5" i="6"/>
  <c r="AA6" i="6"/>
  <c r="AE6" i="6"/>
  <c r="AI6" i="6"/>
  <c r="AC7" i="6"/>
  <c r="AG7" i="6"/>
  <c r="AA8" i="6"/>
  <c r="AE8" i="6"/>
  <c r="AL3" i="6" s="1"/>
  <c r="AI8" i="6"/>
  <c r="AP3" i="6" s="1"/>
  <c r="AC9" i="6"/>
  <c r="AG9" i="6"/>
  <c r="AA10" i="6"/>
  <c r="AE10" i="6"/>
  <c r="AI10" i="6"/>
  <c r="AC11" i="6"/>
  <c r="AG11" i="6"/>
  <c r="AA12" i="6"/>
  <c r="AE12" i="6"/>
  <c r="AI12" i="6"/>
  <c r="AC13" i="6"/>
  <c r="AG13" i="6"/>
  <c r="AB14" i="6"/>
  <c r="AB13" i="6"/>
  <c r="AB12" i="6"/>
  <c r="AB11" i="6"/>
  <c r="AB10" i="6"/>
  <c r="AB9" i="6"/>
  <c r="AB8" i="6"/>
  <c r="AB7" i="6"/>
  <c r="AB6" i="6"/>
  <c r="AD14" i="6"/>
  <c r="AD13" i="6"/>
  <c r="AD12" i="6"/>
  <c r="AD11" i="6"/>
  <c r="AD10" i="6"/>
  <c r="AD9" i="6"/>
  <c r="AD8" i="6"/>
  <c r="AK3" i="6" s="1"/>
  <c r="AD7" i="6"/>
  <c r="AD6" i="6"/>
  <c r="AF14" i="6"/>
  <c r="AF13" i="6"/>
  <c r="AF12" i="6"/>
  <c r="AF11" i="6"/>
  <c r="AF10" i="6"/>
  <c r="AF9" i="6"/>
  <c r="AF8" i="6"/>
  <c r="AM3" i="6" s="1"/>
  <c r="AF7" i="6"/>
  <c r="AF6" i="6"/>
  <c r="AH14" i="6"/>
  <c r="AH13" i="6"/>
  <c r="AH12" i="6"/>
  <c r="AH11" i="6"/>
  <c r="AH10" i="6"/>
  <c r="AH9" i="6"/>
  <c r="AH8" i="6"/>
  <c r="AO3" i="6" s="1"/>
  <c r="AH7" i="6"/>
  <c r="AH6" i="6"/>
  <c r="AJ14" i="6"/>
  <c r="AJ13" i="6"/>
  <c r="AJ12" i="6"/>
  <c r="AJ11" i="6"/>
  <c r="AJ10" i="6"/>
  <c r="AJ9" i="6"/>
  <c r="AJ8" i="6"/>
  <c r="AQ3" i="6" s="1"/>
  <c r="AJ7" i="6"/>
  <c r="AJ6" i="6"/>
  <c r="AB15" i="6"/>
  <c r="AD15" i="6"/>
  <c r="AF15" i="6"/>
  <c r="AH15" i="6"/>
  <c r="AJ15" i="6"/>
  <c r="K3" i="4"/>
  <c r="I3" i="4"/>
  <c r="G3" i="4"/>
  <c r="L3" i="4" s="1"/>
  <c r="L6" i="4"/>
  <c r="F3" i="6" s="1"/>
  <c r="L61" i="4"/>
  <c r="L62" i="4"/>
  <c r="L8" i="4"/>
  <c r="L9" i="4"/>
  <c r="L10" i="4"/>
  <c r="F4" i="6" s="1"/>
  <c r="L11" i="4"/>
  <c r="L12" i="4"/>
  <c r="L13" i="4"/>
  <c r="K70" i="4"/>
  <c r="L70" i="4" s="1"/>
  <c r="K69" i="4"/>
  <c r="L69" i="4"/>
  <c r="L15" i="4"/>
  <c r="L16" i="4"/>
  <c r="L17" i="4"/>
  <c r="K21" i="4"/>
  <c r="L21" i="4" s="1"/>
  <c r="L19" i="4"/>
  <c r="F6" i="6" s="1"/>
  <c r="K78" i="4"/>
  <c r="L76" i="4"/>
  <c r="K77" i="4"/>
  <c r="L77" i="4" s="1"/>
  <c r="K85" i="4"/>
  <c r="L85" i="4" s="1"/>
  <c r="L82" i="4"/>
  <c r="K32" i="4"/>
  <c r="L32" i="4" s="1"/>
  <c r="L31" i="4"/>
  <c r="L87" i="4"/>
  <c r="L88" i="4"/>
  <c r="K92" i="4"/>
  <c r="L91" i="4"/>
  <c r="K40" i="4"/>
  <c r="K42" i="4"/>
  <c r="L42" i="4"/>
  <c r="K44" i="4"/>
  <c r="L44" i="4" s="1"/>
  <c r="L52" i="4"/>
  <c r="I41" i="6" l="1"/>
  <c r="L41" i="6" s="1"/>
  <c r="I29" i="6"/>
  <c r="L29" i="6" s="1"/>
  <c r="I51" i="6"/>
  <c r="L51" i="6" s="1"/>
  <c r="I18" i="6"/>
  <c r="L18" i="6" s="1"/>
  <c r="G32" i="6"/>
  <c r="E32" i="6"/>
  <c r="G44" i="6"/>
  <c r="E44" i="6"/>
  <c r="P22" i="6"/>
  <c r="M49" i="6"/>
  <c r="O28" i="6"/>
  <c r="E33" i="6"/>
  <c r="E54" i="6"/>
  <c r="E55" i="6"/>
  <c r="E53" i="6"/>
  <c r="G48" i="6"/>
  <c r="H28" i="6"/>
  <c r="H27" i="6"/>
  <c r="P55" i="6"/>
  <c r="H55" i="6"/>
  <c r="P53" i="6"/>
  <c r="H53" i="6"/>
  <c r="H40" i="6"/>
  <c r="H49" i="6"/>
  <c r="H21" i="6"/>
  <c r="P21" i="6"/>
  <c r="E50" i="6"/>
  <c r="H50" i="6"/>
  <c r="H19" i="6"/>
  <c r="H54" i="6"/>
  <c r="P54" i="6"/>
  <c r="H39" i="6"/>
  <c r="H29" i="6"/>
  <c r="H36" i="6"/>
  <c r="E36" i="6"/>
  <c r="P32" i="6"/>
  <c r="H32" i="6"/>
  <c r="H26" i="6"/>
  <c r="P33" i="6"/>
  <c r="H33" i="6"/>
  <c r="H44" i="6"/>
  <c r="P44" i="6"/>
  <c r="H22" i="6"/>
  <c r="H42" i="6"/>
  <c r="P42" i="6"/>
  <c r="P20" i="6"/>
  <c r="H20" i="6"/>
  <c r="H51" i="6"/>
  <c r="H18" i="6"/>
  <c r="H38" i="6"/>
  <c r="H16" i="6"/>
  <c r="E47" i="6"/>
  <c r="H47" i="6"/>
  <c r="E14" i="6"/>
  <c r="H14" i="6"/>
  <c r="P43" i="6"/>
  <c r="H43" i="6"/>
  <c r="H30" i="6"/>
  <c r="H17" i="6"/>
  <c r="E25" i="6"/>
  <c r="H25" i="6"/>
  <c r="H52" i="6"/>
  <c r="H48" i="6"/>
  <c r="H15" i="6"/>
  <c r="H41" i="6"/>
  <c r="H37" i="6"/>
  <c r="P31" i="6"/>
  <c r="H31" i="6"/>
  <c r="E20" i="6"/>
  <c r="E21" i="6"/>
  <c r="E17" i="6"/>
  <c r="G22" i="6"/>
  <c r="L40" i="4"/>
  <c r="L7" i="4"/>
  <c r="L92" i="4"/>
  <c r="L78" i="4"/>
  <c r="L14" i="4"/>
  <c r="F5" i="6" s="1"/>
  <c r="K39" i="4"/>
  <c r="L39" i="4" s="1"/>
  <c r="K38" i="4"/>
  <c r="L38" i="4" s="1"/>
  <c r="K91" i="4"/>
  <c r="L94" i="4"/>
  <c r="F8" i="6" s="1"/>
  <c r="K36" i="4"/>
  <c r="L36" i="4" s="1"/>
  <c r="K35" i="4"/>
  <c r="L35" i="4" s="1"/>
  <c r="K79" i="4"/>
  <c r="L79" i="4" s="1"/>
  <c r="K48" i="4"/>
  <c r="L48" i="4" s="1"/>
  <c r="K76" i="4"/>
  <c r="K31" i="4"/>
  <c r="K37" i="4"/>
  <c r="L37" i="4" s="1"/>
  <c r="K34" i="4"/>
  <c r="L34" i="4" s="1"/>
  <c r="K33" i="4"/>
  <c r="L33" i="4" s="1"/>
  <c r="K80" i="4"/>
  <c r="L80" i="4" s="1"/>
  <c r="K50" i="4"/>
  <c r="L50" i="4" s="1"/>
  <c r="K46" i="4"/>
  <c r="L46" i="4" s="1"/>
  <c r="K74" i="4"/>
  <c r="L74" i="4" s="1"/>
  <c r="K73" i="4"/>
  <c r="L73" i="4" s="1"/>
  <c r="K72" i="4"/>
  <c r="L72" i="4" s="1"/>
  <c r="K71" i="4"/>
  <c r="L71" i="4" s="1"/>
  <c r="K49" i="4"/>
  <c r="L49" i="4" s="1"/>
  <c r="K47" i="4"/>
  <c r="L47" i="4" s="1"/>
  <c r="K45" i="4"/>
  <c r="L45" i="4" s="1"/>
  <c r="K43" i="4"/>
  <c r="L43" i="4" s="1"/>
  <c r="K52" i="4"/>
  <c r="K53" i="4"/>
  <c r="L53" i="4" s="1"/>
  <c r="K54" i="4"/>
  <c r="L54" i="4" s="1"/>
  <c r="K55" i="4"/>
  <c r="L55" i="4" s="1"/>
  <c r="K82" i="4"/>
  <c r="K83" i="4"/>
  <c r="L83" i="4" s="1"/>
  <c r="K84" i="4"/>
  <c r="L84" i="4" s="1"/>
  <c r="K19" i="4"/>
  <c r="K20" i="4"/>
  <c r="L20" i="4" s="1"/>
  <c r="K27" i="4"/>
  <c r="L27" i="4" s="1"/>
  <c r="K28" i="4"/>
  <c r="M7" i="6" s="1"/>
  <c r="M51" i="6" s="1"/>
  <c r="K29" i="4"/>
  <c r="L29" i="4" s="1"/>
  <c r="K61" i="4"/>
  <c r="K62" i="4"/>
  <c r="K63" i="4"/>
  <c r="L63" i="4" s="1"/>
  <c r="K64" i="4"/>
  <c r="L64" i="4" s="1"/>
  <c r="K65" i="4"/>
  <c r="L65" i="4" s="1"/>
  <c r="K66" i="4"/>
  <c r="L66" i="4" s="1"/>
  <c r="K67" i="4"/>
  <c r="L67" i="4" s="1"/>
  <c r="K87" i="4"/>
  <c r="K88" i="4"/>
  <c r="K89" i="4"/>
  <c r="L89" i="4" s="1"/>
  <c r="K26" i="4"/>
  <c r="L26" i="4" s="1"/>
  <c r="K25" i="4"/>
  <c r="L25" i="4" s="1"/>
  <c r="K24" i="4"/>
  <c r="L24" i="4" s="1"/>
  <c r="K23" i="4"/>
  <c r="L23" i="4" s="1"/>
  <c r="K22" i="4"/>
  <c r="L22" i="4" s="1"/>
  <c r="K59" i="4"/>
  <c r="L59" i="4" s="1"/>
  <c r="K58" i="4"/>
  <c r="L58" i="4" s="1"/>
  <c r="K57" i="4"/>
  <c r="L57" i="4" s="1"/>
  <c r="K56" i="4"/>
  <c r="L56" i="4" s="1"/>
  <c r="E52" i="6" l="1"/>
  <c r="E51" i="6"/>
  <c r="G19" i="6"/>
  <c r="E41" i="6"/>
  <c r="E19" i="6"/>
  <c r="G17" i="6"/>
  <c r="M16" i="6"/>
  <c r="E16" i="6" s="1"/>
  <c r="M18" i="6"/>
  <c r="E18" i="6" s="1"/>
  <c r="M15" i="6"/>
  <c r="G15" i="6" s="1"/>
  <c r="F27" i="6" s="1"/>
  <c r="K27" i="6" s="1"/>
  <c r="G41" i="6"/>
  <c r="G53" i="6"/>
  <c r="G55" i="6"/>
  <c r="G36" i="6"/>
  <c r="G54" i="6"/>
  <c r="E48" i="6"/>
  <c r="G52" i="6"/>
  <c r="G25" i="6"/>
  <c r="G21" i="6"/>
  <c r="G14" i="6"/>
  <c r="G47" i="6"/>
  <c r="G51" i="6"/>
  <c r="G20" i="6"/>
  <c r="E22" i="6"/>
  <c r="G33" i="6"/>
  <c r="M29" i="6"/>
  <c r="M26" i="6"/>
  <c r="M27" i="6"/>
  <c r="G50" i="6"/>
  <c r="G16" i="6"/>
  <c r="P25" i="6"/>
  <c r="P15" i="6"/>
  <c r="P52" i="6"/>
  <c r="P47" i="6"/>
  <c r="P16" i="6"/>
  <c r="P18" i="6"/>
  <c r="P51" i="6"/>
  <c r="P36" i="6"/>
  <c r="P48" i="6"/>
  <c r="P41" i="6"/>
  <c r="P14" i="6"/>
  <c r="P19" i="6"/>
  <c r="L28" i="4"/>
  <c r="F7" i="6" s="1"/>
  <c r="E31" i="6" l="1"/>
  <c r="G31" i="6"/>
  <c r="E15" i="6"/>
  <c r="G18" i="6"/>
  <c r="P17" i="6"/>
  <c r="P50" i="6"/>
  <c r="E30" i="6" l="1"/>
  <c r="G30" i="6"/>
  <c r="E28" i="6"/>
  <c r="G28" i="6"/>
  <c r="E26" i="6"/>
  <c r="G26" i="6"/>
  <c r="F38" i="6" s="1"/>
  <c r="K38" i="6" s="1"/>
  <c r="E29" i="6"/>
  <c r="G29" i="6"/>
  <c r="P30" i="6"/>
  <c r="P28" i="6"/>
  <c r="P26" i="6"/>
  <c r="P29" i="6"/>
  <c r="O39" i="6" l="1"/>
  <c r="E39" i="6" l="1"/>
  <c r="G39" i="6"/>
  <c r="G43" i="6"/>
  <c r="E43" i="6"/>
  <c r="M37" i="6"/>
  <c r="G37" i="6" s="1"/>
  <c r="F49" i="6" s="1"/>
  <c r="K49" i="6" s="1"/>
  <c r="M38" i="6"/>
  <c r="M40" i="6"/>
  <c r="G40" i="6" s="1"/>
  <c r="E42" i="6"/>
  <c r="G42" i="6"/>
  <c r="P40" i="6"/>
  <c r="P37" i="6"/>
  <c r="P39" i="6"/>
  <c r="E38" i="6" l="1"/>
  <c r="E27" i="6"/>
  <c r="G27" i="6"/>
  <c r="G38" i="6"/>
  <c r="E37" i="6"/>
  <c r="E40" i="6"/>
  <c r="P27" i="6"/>
  <c r="P38" i="6"/>
  <c r="G49" i="6" l="1"/>
  <c r="P49" i="6" l="1"/>
  <c r="E49" i="6"/>
</calcChain>
</file>

<file path=xl/comments1.xml><?xml version="1.0" encoding="utf-8"?>
<comments xmlns="http://schemas.openxmlformats.org/spreadsheetml/2006/main">
  <authors>
    <author>utente</author>
  </authors>
  <commentList>
    <comment ref="E4" authorId="0" shapeId="0">
      <text>
        <r>
          <rPr>
            <sz val="9"/>
            <color indexed="81"/>
            <rFont val="Tahoma"/>
            <family val="2"/>
          </rPr>
          <t>Iserire META' della profondità del green</t>
        </r>
        <r>
          <rPr>
            <b/>
            <sz val="9"/>
            <color indexed="81"/>
            <rFont val="Tahoma"/>
            <family val="2"/>
          </rPr>
          <t>.</t>
        </r>
        <r>
          <rPr>
            <sz val="9"/>
            <color indexed="81"/>
            <rFont val="Tahoma"/>
            <family val="2"/>
          </rPr>
          <t xml:space="preserve">
</t>
        </r>
      </text>
    </comment>
  </commentList>
</comments>
</file>

<file path=xl/comments2.xml><?xml version="1.0" encoding="utf-8"?>
<comments xmlns="http://schemas.openxmlformats.org/spreadsheetml/2006/main">
  <authors>
    <author>utente</author>
  </authors>
  <commentList>
    <comment ref="E4" authorId="0" shapeId="0">
      <text>
        <r>
          <rPr>
            <sz val="9"/>
            <color indexed="81"/>
            <rFont val="Tahoma"/>
            <family val="2"/>
          </rPr>
          <t>Iserire META' della profondità del green</t>
        </r>
        <r>
          <rPr>
            <b/>
            <sz val="9"/>
            <color indexed="81"/>
            <rFont val="Tahoma"/>
            <family val="2"/>
          </rPr>
          <t>.</t>
        </r>
        <r>
          <rPr>
            <sz val="9"/>
            <color indexed="81"/>
            <rFont val="Tahoma"/>
            <family val="2"/>
          </rPr>
          <t xml:space="preserve">
</t>
        </r>
      </text>
    </comment>
  </commentList>
</comments>
</file>

<file path=xl/comments3.xml><?xml version="1.0" encoding="utf-8"?>
<comments xmlns="http://schemas.openxmlformats.org/spreadsheetml/2006/main">
  <authors>
    <author>utente</author>
  </authors>
  <commentList>
    <comment ref="N3" authorId="0" shapeId="0">
      <text>
        <r>
          <rPr>
            <sz val="10"/>
            <color indexed="81"/>
            <rFont val="Tahoma"/>
            <family val="2"/>
          </rPr>
          <t>Questo è lo score del giocatore di riferimento che tira il driver a 200 metri, su questo si calcolano gli score dei giocatori.</t>
        </r>
        <r>
          <rPr>
            <sz val="9"/>
            <color indexed="81"/>
            <rFont val="Tahoma"/>
            <family val="2"/>
          </rPr>
          <t xml:space="preserve">
</t>
        </r>
      </text>
    </comment>
    <comment ref="O9" authorId="0" shapeId="0">
      <text>
        <r>
          <rPr>
            <sz val="9"/>
            <color indexed="81"/>
            <rFont val="Tahoma"/>
            <family val="2"/>
          </rPr>
          <t xml:space="preserve">1/2 profondità green.
</t>
        </r>
      </text>
    </comment>
  </commentList>
</comments>
</file>

<file path=xl/sharedStrings.xml><?xml version="1.0" encoding="utf-8"?>
<sst xmlns="http://schemas.openxmlformats.org/spreadsheetml/2006/main" count="1085" uniqueCount="70">
  <si>
    <t>Scratch</t>
  </si>
  <si>
    <t>Golfers</t>
  </si>
  <si>
    <t>driver</t>
  </si>
  <si>
    <t>3 wood</t>
  </si>
  <si>
    <t>5 wood</t>
  </si>
  <si>
    <t>4 hybrid</t>
  </si>
  <si>
    <t>5 iron</t>
  </si>
  <si>
    <t>6 iron</t>
  </si>
  <si>
    <t>7 iron</t>
  </si>
  <si>
    <t>8 iron</t>
  </si>
  <si>
    <t>9 iron</t>
  </si>
  <si>
    <t>P iron</t>
  </si>
  <si>
    <t>G iron</t>
  </si>
  <si>
    <t>Sand iron</t>
  </si>
  <si>
    <t>Lob iron</t>
  </si>
  <si>
    <t>chip</t>
  </si>
  <si>
    <t>Driver</t>
  </si>
  <si>
    <t>Legno 3</t>
  </si>
  <si>
    <t>Legno 5</t>
  </si>
  <si>
    <t>Legno 7</t>
  </si>
  <si>
    <t>pitch</t>
  </si>
  <si>
    <t>gap</t>
  </si>
  <si>
    <t>sand</t>
  </si>
  <si>
    <t>lob</t>
  </si>
  <si>
    <t>par 4</t>
  </si>
  <si>
    <t>L</t>
  </si>
  <si>
    <t>par 5</t>
  </si>
  <si>
    <t>PAR 4</t>
  </si>
  <si>
    <t>PAR 5</t>
  </si>
  <si>
    <t>PAR 3</t>
  </si>
  <si>
    <t>Wd 3</t>
  </si>
  <si>
    <t>Wd 5</t>
  </si>
  <si>
    <t>Wd 7</t>
  </si>
  <si>
    <t>bunk</t>
  </si>
  <si>
    <t>PAR</t>
  </si>
  <si>
    <t>D</t>
  </si>
  <si>
    <t>2°</t>
  </si>
  <si>
    <t>3°</t>
  </si>
  <si>
    <t>mt.</t>
  </si>
  <si>
    <t>+</t>
  </si>
  <si>
    <t>Drvr</t>
  </si>
  <si>
    <t>bunker</t>
  </si>
  <si>
    <t>TOT</t>
  </si>
  <si>
    <t>tee 6</t>
  </si>
  <si>
    <t>D 200</t>
  </si>
  <si>
    <t>Machiavelli</t>
  </si>
  <si>
    <t>return to green distance</t>
  </si>
  <si>
    <t>1/2 green depth</t>
  </si>
  <si>
    <t>ir 5</t>
  </si>
  <si>
    <t>ir 6</t>
  </si>
  <si>
    <t>ir 7</t>
  </si>
  <si>
    <t>ir 8</t>
  </si>
  <si>
    <t>ir 9</t>
  </si>
  <si>
    <t>Nr.</t>
  </si>
  <si>
    <t>Reference Score</t>
  </si>
  <si>
    <t>clubs</t>
  </si>
  <si>
    <t>hole</t>
  </si>
  <si>
    <t>ir</t>
  </si>
  <si>
    <t>combinations</t>
  </si>
  <si>
    <t>iron 5</t>
  </si>
  <si>
    <t>iron 6</t>
  </si>
  <si>
    <t>iron 7</t>
  </si>
  <si>
    <t>iron 8</t>
  </si>
  <si>
    <t>iron 9</t>
  </si>
  <si>
    <t>COURSE</t>
  </si>
  <si>
    <t>CLUBS</t>
  </si>
  <si>
    <t>shots</t>
  </si>
  <si>
    <t>ref</t>
  </si>
  <si>
    <t>putts</t>
  </si>
  <si>
    <t>SCORE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</si>
</sst>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 ;[Red]\-0\ "/>
  </numFmts>
  <fonts count="34" x14ac:knownFonts="1">
    <font>
      <sz val="11"/>
      <color theme="1"/>
      <name val="Calibri"/>
      <family val="2"/>
      <scheme val="minor"/>
    </font>
    <font>
      <sz val="14"/>
      <color theme="1"/>
      <name val="Calibri"/>
      <family val="2"/>
      <scheme val="minor"/>
    </font>
    <font>
      <sz val="12"/>
      <color theme="1"/>
      <name val="Calibri"/>
      <family val="2"/>
      <scheme val="minor"/>
    </font>
    <font>
      <sz val="22"/>
      <color theme="1"/>
      <name val="Calibri"/>
      <family val="2"/>
      <scheme val="minor"/>
    </font>
    <font>
      <b/>
      <sz val="12"/>
      <color rgb="FFFF0000"/>
      <name val="Calibri"/>
      <family val="2"/>
    </font>
    <font>
      <b/>
      <sz val="12"/>
      <color theme="1"/>
      <name val="Calibri"/>
      <family val="2"/>
    </font>
    <font>
      <b/>
      <sz val="12"/>
      <color theme="9" tint="-0.249977111117893"/>
      <name val="Calibri"/>
      <family val="2"/>
    </font>
    <font>
      <b/>
      <sz val="12"/>
      <color rgb="FF0066FF"/>
      <name val="Calibri"/>
      <family val="2"/>
    </font>
    <font>
      <sz val="12"/>
      <color rgb="FF0066FF"/>
      <name val="Calibri"/>
      <family val="2"/>
    </font>
    <font>
      <sz val="12"/>
      <color theme="9" tint="-0.249977111117893"/>
      <name val="Calibri"/>
      <family val="2"/>
    </font>
    <font>
      <sz val="12"/>
      <color theme="1"/>
      <name val="Calibri"/>
      <family val="2"/>
    </font>
    <font>
      <b/>
      <sz val="12"/>
      <color theme="1"/>
      <name val="Calibri"/>
      <family val="2"/>
      <scheme val="minor"/>
    </font>
    <font>
      <b/>
      <i/>
      <sz val="12"/>
      <color rgb="FF00B050"/>
      <name val="Calibri"/>
      <family val="2"/>
    </font>
    <font>
      <b/>
      <i/>
      <sz val="12"/>
      <color rgb="FF0066FF"/>
      <name val="Calibri"/>
      <family val="2"/>
    </font>
    <font>
      <b/>
      <sz val="12"/>
      <color rgb="FF3333FF"/>
      <name val="Calibri"/>
      <family val="2"/>
    </font>
    <font>
      <sz val="12"/>
      <color rgb="FF3333FF"/>
      <name val="Calibri"/>
      <family val="2"/>
    </font>
    <font>
      <b/>
      <i/>
      <sz val="12"/>
      <color theme="1"/>
      <name val="Calibri"/>
      <family val="2"/>
    </font>
    <font>
      <b/>
      <sz val="11"/>
      <color theme="1"/>
      <name val="Calibri"/>
      <family val="2"/>
      <scheme val="minor"/>
    </font>
    <font>
      <sz val="9"/>
      <color theme="1"/>
      <name val="Calibri"/>
      <family val="2"/>
      <scheme val="minor"/>
    </font>
    <font>
      <sz val="10"/>
      <color theme="1"/>
      <name val="Calibri"/>
      <family val="2"/>
      <scheme val="minor"/>
    </font>
    <font>
      <sz val="8"/>
      <color theme="1"/>
      <name val="Calibri"/>
      <family val="2"/>
      <scheme val="minor"/>
    </font>
    <font>
      <b/>
      <i/>
      <sz val="12"/>
      <color rgb="FF0070C0"/>
      <name val="Calibri"/>
      <family val="2"/>
      <scheme val="minor"/>
    </font>
    <font>
      <b/>
      <i/>
      <sz val="11"/>
      <color rgb="FF0070C0"/>
      <name val="Calibri"/>
      <family val="2"/>
      <scheme val="minor"/>
    </font>
    <font>
      <b/>
      <sz val="11"/>
      <color theme="1"/>
      <name val="Calibri"/>
      <family val="2"/>
    </font>
    <font>
      <b/>
      <i/>
      <sz val="10"/>
      <color rgb="FF0070C0"/>
      <name val="Calibri"/>
      <family val="2"/>
      <scheme val="minor"/>
    </font>
    <font>
      <b/>
      <sz val="10"/>
      <color rgb="FF3366FF"/>
      <name val="Calibri"/>
      <family val="2"/>
      <scheme val="minor"/>
    </font>
    <font>
      <sz val="8"/>
      <color theme="1" tint="0.34998626667073579"/>
      <name val="Calibri"/>
      <family val="2"/>
    </font>
    <font>
      <sz val="11"/>
      <color theme="1"/>
      <name val="Calibri"/>
      <family val="2"/>
    </font>
    <font>
      <b/>
      <sz val="11"/>
      <color rgb="FF3366FF"/>
      <name val="Calibri"/>
      <family val="2"/>
      <scheme val="minor"/>
    </font>
    <font>
      <b/>
      <i/>
      <sz val="11"/>
      <color rgb="FF3366FF"/>
      <name val="Calibri"/>
      <family val="2"/>
      <scheme val="minor"/>
    </font>
    <font>
      <sz val="9"/>
      <color indexed="81"/>
      <name val="Tahoma"/>
      <family val="2"/>
    </font>
    <font>
      <sz val="10"/>
      <color indexed="81"/>
      <name val="Tahoma"/>
      <family val="2"/>
    </font>
    <font>
      <b/>
      <sz val="9"/>
      <color theme="1"/>
      <name val="Calibri"/>
      <family val="2"/>
      <scheme val="minor"/>
    </font>
    <font>
      <b/>
      <sz val="9"/>
      <color indexed="81"/>
      <name val="Tahoma"/>
      <family val="2"/>
    </font>
  </fonts>
  <fills count="12">
    <fill>
      <patternFill patternType="none"/>
    </fill>
    <fill>
      <patternFill patternType="gray125"/>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rgb="FF92D050"/>
        <bgColor indexed="64"/>
      </patternFill>
    </fill>
  </fills>
  <borders count="65">
    <border>
      <left/>
      <right/>
      <top/>
      <bottom/>
      <diagonal/>
    </border>
    <border>
      <left/>
      <right/>
      <top/>
      <bottom style="thin">
        <color indexed="64"/>
      </bottom>
      <diagonal/>
    </border>
    <border>
      <left style="thick">
        <color rgb="FFFF0000"/>
      </left>
      <right/>
      <top style="medium">
        <color indexed="64"/>
      </top>
      <bottom style="medium">
        <color indexed="64"/>
      </bottom>
      <diagonal/>
    </border>
    <border>
      <left/>
      <right/>
      <top style="medium">
        <color indexed="64"/>
      </top>
      <bottom style="medium">
        <color indexed="64"/>
      </bottom>
      <diagonal/>
    </border>
    <border>
      <left/>
      <right style="thick">
        <color rgb="FFFF0000"/>
      </right>
      <top style="medium">
        <color indexed="64"/>
      </top>
      <bottom style="medium">
        <color indexed="64"/>
      </bottom>
      <diagonal/>
    </border>
    <border>
      <left style="medium">
        <color rgb="FFFF0000"/>
      </left>
      <right/>
      <top style="medium">
        <color indexed="64"/>
      </top>
      <bottom/>
      <diagonal/>
    </border>
    <border>
      <left/>
      <right/>
      <top style="medium">
        <color indexed="64"/>
      </top>
      <bottom/>
      <diagonal/>
    </border>
    <border>
      <left/>
      <right style="medium">
        <color rgb="FFFF0000"/>
      </right>
      <top style="medium">
        <color indexed="64"/>
      </top>
      <bottom/>
      <diagonal/>
    </border>
    <border>
      <left style="medium">
        <color rgb="FFFF0000"/>
      </left>
      <right/>
      <top/>
      <bottom/>
      <diagonal/>
    </border>
    <border>
      <left/>
      <right style="medium">
        <color rgb="FFFF0000"/>
      </right>
      <top/>
      <bottom/>
      <diagonal/>
    </border>
    <border>
      <left/>
      <right/>
      <top style="thin">
        <color indexed="64"/>
      </top>
      <bottom style="thin">
        <color indexed="64"/>
      </bottom>
      <diagonal/>
    </border>
    <border>
      <left/>
      <right style="medium">
        <color rgb="FF0066FF"/>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3333FF"/>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rgb="FF3333FF"/>
      </left>
      <right/>
      <top/>
      <bottom/>
      <diagonal/>
    </border>
    <border>
      <left/>
      <right style="medium">
        <color indexed="64"/>
      </right>
      <top/>
      <bottom/>
      <diagonal/>
    </border>
    <border>
      <left/>
      <right style="thin">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tted">
        <color auto="1"/>
      </right>
      <top style="thin">
        <color auto="1"/>
      </top>
      <bottom style="thin">
        <color indexed="64"/>
      </bottom>
      <diagonal/>
    </border>
    <border>
      <left/>
      <right style="dotted">
        <color auto="1"/>
      </right>
      <top/>
      <bottom/>
      <diagonal/>
    </border>
    <border>
      <left/>
      <right style="dotted">
        <color auto="1"/>
      </right>
      <top/>
      <bottom style="thin">
        <color indexed="64"/>
      </bottom>
      <diagonal/>
    </border>
    <border>
      <left/>
      <right/>
      <top style="dotted">
        <color auto="1"/>
      </top>
      <bottom style="thin">
        <color indexed="64"/>
      </bottom>
      <diagonal/>
    </border>
    <border>
      <left/>
      <right style="thin">
        <color indexed="64"/>
      </right>
      <top style="dotted">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n">
        <color indexed="64"/>
      </right>
      <top/>
      <bottom/>
      <diagonal/>
    </border>
    <border>
      <left/>
      <right/>
      <top style="thick">
        <color indexed="64"/>
      </top>
      <bottom/>
      <diagonal/>
    </border>
    <border>
      <left/>
      <right style="thick">
        <color indexed="64"/>
      </right>
      <top style="thick">
        <color indexed="64"/>
      </top>
      <bottom/>
      <diagonal/>
    </border>
    <border>
      <left style="thick">
        <color indexed="64"/>
      </left>
      <right style="medium">
        <color indexed="64"/>
      </right>
      <top/>
      <bottom/>
      <diagonal/>
    </border>
    <border>
      <left style="thin">
        <color indexed="64"/>
      </left>
      <right style="thick">
        <color indexed="64"/>
      </right>
      <top/>
      <bottom/>
      <diagonal/>
    </border>
    <border>
      <left style="thick">
        <color indexed="64"/>
      </left>
      <right style="medium">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dotted">
        <color indexed="64"/>
      </right>
      <top style="dotted">
        <color indexed="64"/>
      </top>
      <bottom/>
      <diagonal/>
    </border>
    <border>
      <left style="thin">
        <color indexed="64"/>
      </left>
      <right style="dotted">
        <color indexed="64"/>
      </right>
      <top/>
      <bottom/>
      <diagonal/>
    </border>
    <border>
      <left style="thin">
        <color indexed="64"/>
      </left>
      <right style="dotted">
        <color indexed="64"/>
      </right>
      <top/>
      <bottom style="dotted">
        <color indexed="64"/>
      </bottom>
      <diagonal/>
    </border>
    <border>
      <left style="dotted">
        <color indexed="64"/>
      </left>
      <right style="thin">
        <color indexed="64"/>
      </right>
      <top style="dotted">
        <color indexed="64"/>
      </top>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ck">
        <color indexed="64"/>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right style="medium">
        <color indexed="64"/>
      </right>
      <top/>
      <bottom style="medium">
        <color indexed="64"/>
      </bottom>
      <diagonal/>
    </border>
    <border>
      <left style="thick">
        <color indexed="64"/>
      </left>
      <right style="medium">
        <color indexed="64"/>
      </right>
      <top style="thick">
        <color indexed="64"/>
      </top>
      <bottom style="thin">
        <color indexed="64"/>
      </bottom>
      <diagonal/>
    </border>
  </borders>
  <cellStyleXfs count="1">
    <xf numFmtId="0" fontId="0" fillId="0" borderId="0"/>
  </cellStyleXfs>
  <cellXfs count="242">
    <xf numFmtId="0" fontId="0" fillId="0" borderId="0" xfId="0"/>
    <xf numFmtId="1" fontId="6" fillId="0" borderId="5" xfId="0" applyNumberFormat="1" applyFont="1" applyFill="1" applyBorder="1" applyAlignment="1" applyProtection="1">
      <alignment horizontal="center" vertical="center"/>
    </xf>
    <xf numFmtId="1" fontId="6" fillId="0" borderId="6" xfId="0" applyNumberFormat="1" applyFont="1" applyFill="1" applyBorder="1" applyAlignment="1" applyProtection="1">
      <alignment horizontal="center" vertical="center"/>
    </xf>
    <xf numFmtId="1" fontId="6" fillId="0" borderId="7" xfId="0" applyNumberFormat="1" applyFont="1" applyFill="1" applyBorder="1" applyAlignment="1" applyProtection="1">
      <alignment horizontal="center" vertical="center"/>
    </xf>
    <xf numFmtId="1" fontId="5" fillId="0" borderId="6" xfId="0" applyNumberFormat="1" applyFont="1" applyFill="1" applyBorder="1" applyAlignment="1" applyProtection="1">
      <alignment horizontal="center" vertical="center"/>
    </xf>
    <xf numFmtId="1" fontId="7" fillId="0" borderId="6" xfId="0" applyNumberFormat="1" applyFont="1" applyFill="1" applyBorder="1" applyAlignment="1" applyProtection="1">
      <alignment horizontal="center" vertical="center"/>
    </xf>
    <xf numFmtId="1" fontId="6" fillId="0" borderId="8" xfId="0" applyNumberFormat="1" applyFont="1" applyFill="1" applyBorder="1" applyAlignment="1" applyProtection="1">
      <alignment horizontal="center" vertical="center"/>
    </xf>
    <xf numFmtId="1" fontId="6" fillId="0" borderId="0" xfId="0" applyNumberFormat="1" applyFont="1" applyFill="1" applyBorder="1" applyAlignment="1" applyProtection="1">
      <alignment horizontal="center" vertical="center"/>
    </xf>
    <xf numFmtId="1" fontId="6" fillId="0" borderId="9" xfId="0" applyNumberFormat="1" applyFont="1" applyFill="1" applyBorder="1" applyAlignment="1" applyProtection="1">
      <alignment horizontal="center" vertical="center"/>
    </xf>
    <xf numFmtId="1" fontId="2" fillId="0" borderId="0" xfId="0" applyNumberFormat="1" applyFont="1" applyFill="1" applyBorder="1" applyAlignment="1" applyProtection="1">
      <alignment horizontal="center" vertical="center"/>
    </xf>
    <xf numFmtId="1" fontId="8" fillId="0" borderId="0" xfId="0" applyNumberFormat="1" applyFont="1" applyFill="1" applyBorder="1" applyAlignment="1" applyProtection="1">
      <alignment horizontal="center" vertical="center"/>
    </xf>
    <xf numFmtId="1" fontId="6" fillId="0" borderId="8" xfId="0" applyNumberFormat="1" applyFont="1" applyBorder="1" applyAlignment="1" applyProtection="1">
      <alignment horizontal="center" vertical="center"/>
    </xf>
    <xf numFmtId="1" fontId="2" fillId="0" borderId="0" xfId="0" applyNumberFormat="1" applyFont="1" applyBorder="1" applyAlignment="1" applyProtection="1">
      <alignment horizontal="center" vertical="center"/>
    </xf>
    <xf numFmtId="1" fontId="8" fillId="0" borderId="0" xfId="0" applyNumberFormat="1" applyFont="1" applyBorder="1" applyAlignment="1" applyProtection="1">
      <alignment horizontal="center" vertical="center"/>
    </xf>
    <xf numFmtId="1" fontId="9" fillId="0" borderId="8" xfId="0" applyNumberFormat="1" applyFont="1" applyFill="1" applyBorder="1" applyAlignment="1" applyProtection="1">
      <alignment horizontal="center" vertical="center"/>
    </xf>
    <xf numFmtId="1" fontId="9" fillId="0" borderId="0" xfId="0" applyNumberFormat="1" applyFont="1" applyFill="1" applyBorder="1" applyAlignment="1" applyProtection="1">
      <alignment horizontal="center" vertical="center"/>
    </xf>
    <xf numFmtId="1" fontId="9" fillId="0" borderId="9" xfId="0" applyNumberFormat="1" applyFont="1" applyFill="1" applyBorder="1" applyAlignment="1" applyProtection="1">
      <alignment horizontal="center" vertical="center"/>
    </xf>
    <xf numFmtId="1" fontId="10" fillId="0" borderId="0" xfId="0" applyNumberFormat="1" applyFont="1" applyFill="1" applyBorder="1" applyAlignment="1" applyProtection="1">
      <alignment horizontal="center" vertical="center"/>
    </xf>
    <xf numFmtId="1" fontId="10" fillId="0" borderId="0" xfId="0" applyNumberFormat="1" applyFont="1" applyBorder="1" applyAlignment="1" applyProtection="1">
      <alignment horizontal="center" vertical="center"/>
    </xf>
    <xf numFmtId="1" fontId="11" fillId="0" borderId="0" xfId="0" applyNumberFormat="1" applyFont="1" applyBorder="1" applyAlignment="1" applyProtection="1">
      <alignment horizontal="center" vertical="center"/>
    </xf>
    <xf numFmtId="1" fontId="11" fillId="0" borderId="0" xfId="0" applyNumberFormat="1" applyFont="1" applyFill="1" applyBorder="1" applyAlignment="1" applyProtection="1">
      <alignment horizontal="center" vertical="center"/>
    </xf>
    <xf numFmtId="1" fontId="7" fillId="0" borderId="0" xfId="0" applyNumberFormat="1" applyFont="1" applyBorder="1" applyAlignment="1" applyProtection="1">
      <alignment horizontal="center" vertical="center"/>
    </xf>
    <xf numFmtId="0" fontId="12" fillId="0" borderId="10" xfId="0" applyFont="1" applyBorder="1" applyAlignment="1" applyProtection="1">
      <alignment horizontal="center" vertical="center"/>
    </xf>
    <xf numFmtId="0" fontId="13" fillId="0" borderId="10" xfId="0" applyFont="1" applyBorder="1" applyAlignment="1" applyProtection="1">
      <alignment horizontal="center" vertical="center"/>
    </xf>
    <xf numFmtId="0" fontId="8" fillId="0" borderId="11" xfId="0" applyFont="1" applyFill="1" applyBorder="1" applyAlignment="1" applyProtection="1">
      <alignment horizontal="center" vertical="center"/>
    </xf>
    <xf numFmtId="1" fontId="7" fillId="0" borderId="13" xfId="0" applyNumberFormat="1" applyFont="1" applyFill="1" applyBorder="1" applyAlignment="1" applyProtection="1">
      <alignment horizontal="center" vertical="center"/>
    </xf>
    <xf numFmtId="1" fontId="14" fillId="0" borderId="6" xfId="0" applyNumberFormat="1" applyFont="1" applyFill="1" applyBorder="1" applyAlignment="1" applyProtection="1">
      <alignment horizontal="center" vertical="center"/>
    </xf>
    <xf numFmtId="1" fontId="5" fillId="0" borderId="14" xfId="0" applyNumberFormat="1" applyFont="1" applyFill="1" applyBorder="1" applyAlignment="1" applyProtection="1">
      <alignment horizontal="center" vertical="center"/>
    </xf>
    <xf numFmtId="1" fontId="8" fillId="0" borderId="16" xfId="0" applyNumberFormat="1" applyFont="1" applyFill="1" applyBorder="1" applyAlignment="1" applyProtection="1">
      <alignment horizontal="center" vertical="center"/>
    </xf>
    <xf numFmtId="1" fontId="15" fillId="0" borderId="0" xfId="0" applyNumberFormat="1" applyFont="1" applyFill="1" applyBorder="1" applyAlignment="1" applyProtection="1">
      <alignment horizontal="center" vertical="center"/>
    </xf>
    <xf numFmtId="1" fontId="2" fillId="0" borderId="17" xfId="0" applyNumberFormat="1" applyFont="1" applyFill="1" applyBorder="1" applyAlignment="1" applyProtection="1">
      <alignment horizontal="center" vertical="center"/>
    </xf>
    <xf numFmtId="1" fontId="8" fillId="0" borderId="16" xfId="0" applyNumberFormat="1" applyFont="1" applyBorder="1" applyAlignment="1" applyProtection="1">
      <alignment horizontal="center" vertical="center"/>
    </xf>
    <xf numFmtId="1" fontId="15" fillId="0" borderId="0" xfId="0" applyNumberFormat="1" applyFont="1" applyBorder="1" applyAlignment="1" applyProtection="1">
      <alignment horizontal="center" vertical="center"/>
    </xf>
    <xf numFmtId="1" fontId="2" fillId="0" borderId="17" xfId="0" applyNumberFormat="1" applyFont="1" applyBorder="1" applyAlignment="1" applyProtection="1">
      <alignment horizontal="center" vertical="center"/>
    </xf>
    <xf numFmtId="1" fontId="10" fillId="0" borderId="17" xfId="0" applyNumberFormat="1" applyFont="1" applyFill="1" applyBorder="1" applyAlignment="1" applyProtection="1">
      <alignment horizontal="center" vertical="center"/>
    </xf>
    <xf numFmtId="1" fontId="7" fillId="0" borderId="16" xfId="0" applyNumberFormat="1" applyFont="1" applyBorder="1" applyAlignment="1" applyProtection="1">
      <alignment horizontal="center" vertical="center"/>
    </xf>
    <xf numFmtId="1" fontId="14" fillId="0" borderId="0" xfId="0" applyNumberFormat="1" applyFont="1" applyBorder="1" applyAlignment="1" applyProtection="1">
      <alignment horizontal="center" vertical="center"/>
    </xf>
    <xf numFmtId="1" fontId="11" fillId="0" borderId="17" xfId="0" applyNumberFormat="1" applyFont="1" applyBorder="1" applyAlignment="1" applyProtection="1">
      <alignment horizontal="center" vertical="center"/>
    </xf>
    <xf numFmtId="0" fontId="16" fillId="0" borderId="18" xfId="0" applyFont="1" applyBorder="1" applyAlignment="1" applyProtection="1">
      <alignment horizontal="center" vertical="center"/>
    </xf>
    <xf numFmtId="0" fontId="2" fillId="0" borderId="0" xfId="0" applyFont="1" applyFill="1" applyBorder="1" applyAlignment="1" applyProtection="1">
      <alignment vertical="center" shrinkToFit="1"/>
    </xf>
    <xf numFmtId="0" fontId="10" fillId="0" borderId="0" xfId="0" applyFont="1" applyAlignment="1" applyProtection="1">
      <alignment vertical="center" shrinkToFit="1"/>
    </xf>
    <xf numFmtId="0" fontId="0" fillId="0" borderId="0" xfId="0" applyAlignment="1"/>
    <xf numFmtId="1" fontId="0" fillId="0" borderId="0" xfId="0" applyNumberFormat="1" applyFont="1" applyFill="1" applyBorder="1" applyAlignment="1" applyProtection="1">
      <alignment horizontal="center" vertical="center"/>
    </xf>
    <xf numFmtId="1" fontId="0" fillId="0" borderId="0" xfId="0" applyNumberFormat="1" applyFont="1" applyBorder="1" applyAlignment="1" applyProtection="1">
      <alignment horizontal="center" vertical="center"/>
    </xf>
    <xf numFmtId="0" fontId="19" fillId="0" borderId="0" xfId="0" applyFont="1"/>
    <xf numFmtId="0" fontId="19" fillId="0" borderId="0" xfId="0" applyFont="1" applyAlignment="1">
      <alignment horizontal="center" vertical="center" shrinkToFit="1"/>
    </xf>
    <xf numFmtId="0" fontId="20" fillId="0" borderId="0" xfId="0" applyFont="1" applyBorder="1" applyAlignment="1">
      <alignment horizontal="center" vertical="center" shrinkToFit="1"/>
    </xf>
    <xf numFmtId="1" fontId="20" fillId="0" borderId="0" xfId="0" applyNumberFormat="1" applyFont="1" applyFill="1" applyBorder="1" applyAlignment="1" applyProtection="1">
      <alignment horizontal="center" vertical="center"/>
    </xf>
    <xf numFmtId="0" fontId="19" fillId="0" borderId="0" xfId="0" applyFont="1" applyBorder="1"/>
    <xf numFmtId="0" fontId="19" fillId="0" borderId="0" xfId="0" applyFont="1" applyAlignment="1">
      <alignment horizontal="center" vertical="center"/>
    </xf>
    <xf numFmtId="0" fontId="0" fillId="0" borderId="0" xfId="0" applyFont="1" applyAlignment="1">
      <alignment horizontal="center" vertical="center"/>
    </xf>
    <xf numFmtId="2" fontId="26" fillId="0" borderId="37" xfId="0" applyNumberFormat="1" applyFont="1" applyBorder="1" applyAlignment="1" applyProtection="1">
      <alignment horizontal="center" vertical="center"/>
    </xf>
    <xf numFmtId="2" fontId="26" fillId="0" borderId="38" xfId="0" applyNumberFormat="1" applyFont="1" applyBorder="1" applyAlignment="1" applyProtection="1">
      <alignment horizontal="center" vertical="center"/>
    </xf>
    <xf numFmtId="0" fontId="0" fillId="0" borderId="0" xfId="0" applyAlignment="1">
      <alignment horizontal="center" vertical="center"/>
    </xf>
    <xf numFmtId="0" fontId="0" fillId="0" borderId="30" xfId="0" applyBorder="1" applyAlignment="1">
      <alignment horizontal="center" vertical="center"/>
    </xf>
    <xf numFmtId="0" fontId="0" fillId="0" borderId="0" xfId="0" applyBorder="1" applyAlignment="1">
      <alignment horizontal="center" vertical="center"/>
    </xf>
    <xf numFmtId="0" fontId="0" fillId="0" borderId="0" xfId="0" applyFont="1"/>
    <xf numFmtId="0" fontId="0" fillId="0" borderId="0" xfId="0" applyFont="1" applyBorder="1" applyAlignment="1">
      <alignment horizontal="center" vertical="center" shrinkToFit="1"/>
    </xf>
    <xf numFmtId="0" fontId="0" fillId="0" borderId="30" xfId="0" applyFont="1" applyBorder="1" applyAlignment="1">
      <alignment horizontal="center" vertical="center" shrinkToFit="1"/>
    </xf>
    <xf numFmtId="0" fontId="0" fillId="0" borderId="6" xfId="0" applyFont="1" applyBorder="1" applyAlignment="1">
      <alignment horizontal="center" vertical="center" shrinkToFit="1"/>
    </xf>
    <xf numFmtId="0" fontId="0" fillId="0" borderId="30" xfId="0" applyFont="1" applyBorder="1" applyAlignment="1">
      <alignment horizontal="center"/>
    </xf>
    <xf numFmtId="0" fontId="0" fillId="0" borderId="27" xfId="0" applyFont="1" applyBorder="1" applyAlignment="1">
      <alignment horizontal="center" vertical="center" shrinkToFit="1"/>
    </xf>
    <xf numFmtId="3" fontId="0" fillId="0" borderId="18" xfId="0" applyNumberFormat="1" applyFont="1" applyBorder="1" applyAlignment="1">
      <alignment horizontal="center" vertical="center" shrinkToFit="1"/>
    </xf>
    <xf numFmtId="0" fontId="0" fillId="0" borderId="20" xfId="0" applyFont="1" applyFill="1" applyBorder="1" applyAlignment="1">
      <alignment horizontal="center" vertical="center" shrinkToFit="1"/>
    </xf>
    <xf numFmtId="0" fontId="0" fillId="0" borderId="0" xfId="0" applyFont="1" applyAlignment="1">
      <alignment horizontal="left" vertical="center"/>
    </xf>
    <xf numFmtId="0" fontId="0" fillId="0" borderId="31" xfId="0" applyFont="1" applyBorder="1" applyAlignment="1">
      <alignment horizontal="center" vertical="center" shrinkToFit="1"/>
    </xf>
    <xf numFmtId="0" fontId="0" fillId="0" borderId="32" xfId="0" applyFont="1" applyBorder="1" applyAlignment="1">
      <alignment horizontal="center" vertical="center" shrinkToFit="1"/>
    </xf>
    <xf numFmtId="0" fontId="0" fillId="0" borderId="33" xfId="0" applyFont="1" applyBorder="1" applyAlignment="1">
      <alignment horizontal="center" vertical="center" shrinkToFit="1"/>
    </xf>
    <xf numFmtId="1" fontId="27" fillId="0" borderId="6" xfId="0" applyNumberFormat="1" applyFont="1" applyFill="1" applyBorder="1" applyAlignment="1" applyProtection="1">
      <alignment horizontal="center" vertical="center"/>
    </xf>
    <xf numFmtId="1" fontId="27" fillId="0" borderId="31" xfId="0" applyNumberFormat="1" applyFont="1" applyFill="1" applyBorder="1" applyAlignment="1" applyProtection="1">
      <alignment horizontal="center" vertical="center"/>
    </xf>
    <xf numFmtId="1" fontId="0" fillId="0" borderId="32" xfId="0" applyNumberFormat="1" applyFont="1" applyFill="1" applyBorder="1" applyAlignment="1" applyProtection="1">
      <alignment horizontal="center" vertical="center"/>
    </xf>
    <xf numFmtId="1" fontId="0" fillId="0" borderId="32" xfId="0" applyNumberFormat="1" applyFont="1" applyBorder="1" applyAlignment="1" applyProtection="1">
      <alignment horizontal="center" vertical="center"/>
    </xf>
    <xf numFmtId="1" fontId="27" fillId="0" borderId="0" xfId="0" applyNumberFormat="1" applyFont="1" applyBorder="1" applyAlignment="1" applyProtection="1">
      <alignment horizontal="center" vertical="center"/>
    </xf>
    <xf numFmtId="1" fontId="27" fillId="0" borderId="32" xfId="0" applyNumberFormat="1" applyFont="1" applyBorder="1" applyAlignment="1" applyProtection="1">
      <alignment horizontal="center" vertical="center"/>
    </xf>
    <xf numFmtId="0" fontId="0" fillId="0" borderId="30" xfId="0" applyFont="1" applyBorder="1" applyAlignment="1">
      <alignment horizontal="center" vertical="center"/>
    </xf>
    <xf numFmtId="0" fontId="0" fillId="0" borderId="33" xfId="0" applyFont="1" applyBorder="1" applyAlignment="1">
      <alignment horizontal="center" vertical="center"/>
    </xf>
    <xf numFmtId="2" fontId="26" fillId="0" borderId="18" xfId="0" applyNumberFormat="1" applyFont="1" applyBorder="1" applyAlignment="1" applyProtection="1">
      <alignment horizontal="center" vertical="center"/>
    </xf>
    <xf numFmtId="1" fontId="23" fillId="0" borderId="34" xfId="0" applyNumberFormat="1" applyFont="1" applyBorder="1" applyAlignment="1" applyProtection="1">
      <alignment horizontal="center" vertical="center"/>
    </xf>
    <xf numFmtId="1" fontId="0" fillId="0" borderId="35" xfId="0" applyNumberFormat="1" applyFont="1" applyFill="1" applyBorder="1" applyAlignment="1" applyProtection="1">
      <alignment horizontal="center" vertical="center"/>
    </xf>
    <xf numFmtId="1" fontId="0" fillId="0" borderId="35" xfId="0" applyNumberFormat="1" applyFont="1" applyBorder="1" applyAlignment="1" applyProtection="1">
      <alignment horizontal="center" vertical="center"/>
    </xf>
    <xf numFmtId="1" fontId="0" fillId="0" borderId="36" xfId="0" applyNumberFormat="1" applyFont="1" applyBorder="1" applyAlignment="1" applyProtection="1">
      <alignment horizontal="center" vertical="center"/>
    </xf>
    <xf numFmtId="1" fontId="22" fillId="0" borderId="36" xfId="0" applyNumberFormat="1" applyFont="1" applyBorder="1" applyAlignment="1" applyProtection="1">
      <alignment horizontal="center" vertical="center"/>
    </xf>
    <xf numFmtId="2" fontId="26" fillId="0" borderId="41" xfId="0" applyNumberFormat="1" applyFont="1" applyBorder="1" applyAlignment="1" applyProtection="1">
      <alignment horizontal="center" vertical="center"/>
    </xf>
    <xf numFmtId="0" fontId="29" fillId="6" borderId="47" xfId="0" applyFont="1" applyFill="1" applyBorder="1" applyAlignment="1" applyProtection="1">
      <alignment horizontal="center" vertical="center"/>
      <protection locked="0"/>
    </xf>
    <xf numFmtId="0" fontId="29" fillId="6" borderId="49" xfId="0" applyFont="1" applyFill="1" applyBorder="1" applyAlignment="1" applyProtection="1">
      <alignment horizontal="center" vertical="center"/>
      <protection locked="0"/>
    </xf>
    <xf numFmtId="0" fontId="2" fillId="6" borderId="0" xfId="0" applyFont="1" applyFill="1" applyAlignment="1" applyProtection="1">
      <alignment horizontal="center" vertical="center" shrinkToFit="1"/>
      <protection locked="0"/>
    </xf>
    <xf numFmtId="1" fontId="2" fillId="6" borderId="0" xfId="0" applyNumberFormat="1" applyFont="1" applyFill="1" applyAlignment="1" applyProtection="1">
      <alignment horizontal="center" vertical="center"/>
      <protection locked="0"/>
    </xf>
    <xf numFmtId="0" fontId="0" fillId="0" borderId="0" xfId="0" applyFont="1" applyAlignment="1" applyProtection="1">
      <alignment horizontal="center" vertical="center"/>
    </xf>
    <xf numFmtId="0" fontId="0" fillId="0" borderId="0" xfId="0" applyFont="1" applyAlignment="1" applyProtection="1">
      <alignment horizontal="center" vertical="center" shrinkToFit="1"/>
    </xf>
    <xf numFmtId="1" fontId="0" fillId="0" borderId="0" xfId="0" applyNumberFormat="1" applyFont="1" applyAlignment="1" applyProtection="1">
      <alignment horizontal="center" vertical="center" shrinkToFit="1"/>
    </xf>
    <xf numFmtId="0" fontId="19" fillId="0" borderId="0" xfId="0" applyFont="1" applyAlignment="1" applyProtection="1">
      <alignment horizontal="center" vertical="center"/>
    </xf>
    <xf numFmtId="0" fontId="19" fillId="0" borderId="0" xfId="0" applyFont="1" applyProtection="1"/>
    <xf numFmtId="0" fontId="0" fillId="0" borderId="0" xfId="0" applyAlignment="1" applyProtection="1">
      <alignment horizontal="center"/>
    </xf>
    <xf numFmtId="0" fontId="0" fillId="0" borderId="0" xfId="0" applyProtection="1"/>
    <xf numFmtId="0" fontId="28" fillId="0" borderId="45" xfId="0" applyFont="1" applyBorder="1" applyAlignment="1" applyProtection="1">
      <alignment horizontal="center" vertical="center" shrinkToFit="1"/>
    </xf>
    <xf numFmtId="1" fontId="28" fillId="0" borderId="45" xfId="0" applyNumberFormat="1" applyFont="1" applyBorder="1" applyAlignment="1" applyProtection="1">
      <alignment horizontal="center" vertical="center" shrinkToFit="1"/>
    </xf>
    <xf numFmtId="1" fontId="25" fillId="0" borderId="46" xfId="0" applyNumberFormat="1" applyFont="1" applyBorder="1" applyAlignment="1" applyProtection="1">
      <alignment vertical="center"/>
    </xf>
    <xf numFmtId="1" fontId="28" fillId="0" borderId="0" xfId="0" applyNumberFormat="1" applyFont="1" applyBorder="1" applyAlignment="1" applyProtection="1">
      <alignment horizontal="center" vertical="center" shrinkToFit="1"/>
    </xf>
    <xf numFmtId="0" fontId="0" fillId="0" borderId="21" xfId="0" applyFont="1" applyBorder="1" applyAlignment="1" applyProtection="1">
      <alignment horizontal="center" vertical="center" shrinkToFit="1"/>
    </xf>
    <xf numFmtId="1" fontId="0" fillId="0" borderId="21" xfId="0" applyNumberFormat="1" applyFont="1" applyBorder="1" applyAlignment="1" applyProtection="1">
      <alignment horizontal="center" vertical="center" shrinkToFit="1"/>
    </xf>
    <xf numFmtId="1" fontId="0" fillId="0" borderId="22" xfId="0" applyNumberFormat="1" applyFont="1" applyBorder="1" applyAlignment="1" applyProtection="1">
      <alignment horizontal="center" vertical="center" shrinkToFit="1"/>
    </xf>
    <xf numFmtId="1" fontId="0" fillId="0" borderId="0" xfId="0" applyNumberFormat="1" applyFont="1" applyBorder="1" applyAlignment="1" applyProtection="1">
      <alignment horizontal="center" vertical="center" shrinkToFit="1"/>
    </xf>
    <xf numFmtId="1" fontId="25" fillId="0" borderId="0" xfId="0" applyNumberFormat="1" applyFont="1" applyAlignment="1" applyProtection="1">
      <alignment vertical="center"/>
    </xf>
    <xf numFmtId="0" fontId="17" fillId="0" borderId="27" xfId="0" applyFont="1" applyBorder="1" applyAlignment="1" applyProtection="1">
      <alignment horizontal="center" vertical="center" shrinkToFit="1"/>
    </xf>
    <xf numFmtId="0" fontId="17" fillId="0" borderId="10" xfId="0" applyFont="1" applyBorder="1" applyAlignment="1" applyProtection="1">
      <alignment horizontal="center" vertical="center"/>
    </xf>
    <xf numFmtId="0" fontId="17" fillId="0" borderId="18" xfId="0" applyFont="1" applyBorder="1" applyAlignment="1" applyProtection="1">
      <alignment horizontal="center" vertical="center"/>
    </xf>
    <xf numFmtId="1" fontId="20" fillId="7" borderId="10" xfId="0" applyNumberFormat="1" applyFont="1" applyFill="1" applyBorder="1" applyAlignment="1" applyProtection="1">
      <alignment horizontal="center"/>
    </xf>
    <xf numFmtId="1" fontId="20" fillId="7" borderId="18" xfId="0" applyNumberFormat="1" applyFont="1" applyFill="1" applyBorder="1" applyAlignment="1" applyProtection="1">
      <alignment horizontal="center"/>
    </xf>
    <xf numFmtId="1" fontId="0" fillId="0" borderId="0" xfId="0" applyNumberFormat="1" applyProtection="1"/>
    <xf numFmtId="0" fontId="0" fillId="0" borderId="0" xfId="0" applyFont="1" applyBorder="1" applyAlignment="1" applyProtection="1">
      <alignment horizontal="center" vertical="center" shrinkToFit="1"/>
    </xf>
    <xf numFmtId="1" fontId="0" fillId="0" borderId="24" xfId="0" applyNumberFormat="1" applyFont="1" applyBorder="1" applyAlignment="1" applyProtection="1">
      <alignment horizontal="center" vertical="center" shrinkToFit="1"/>
    </xf>
    <xf numFmtId="0" fontId="0" fillId="0" borderId="23" xfId="0" applyFont="1" applyBorder="1" applyAlignment="1" applyProtection="1">
      <alignment horizontal="center" vertical="center" shrinkToFit="1"/>
    </xf>
    <xf numFmtId="0" fontId="0" fillId="0" borderId="0" xfId="0" applyFont="1" applyBorder="1" applyAlignment="1" applyProtection="1">
      <alignment horizontal="center" vertical="center"/>
    </xf>
    <xf numFmtId="0" fontId="0" fillId="0" borderId="24" xfId="0" applyFont="1" applyBorder="1" applyAlignment="1" applyProtection="1">
      <alignment horizontal="center" vertical="center"/>
    </xf>
    <xf numFmtId="0" fontId="2" fillId="0" borderId="0" xfId="0" applyFont="1" applyAlignment="1" applyProtection="1">
      <alignment horizontal="center" vertical="center"/>
    </xf>
    <xf numFmtId="0" fontId="0" fillId="0" borderId="42" xfId="0" applyFont="1" applyBorder="1" applyAlignment="1" applyProtection="1">
      <alignment horizontal="center" vertical="center" shrinkToFit="1"/>
    </xf>
    <xf numFmtId="1" fontId="0" fillId="0" borderId="42" xfId="0" applyNumberFormat="1" applyFont="1" applyBorder="1" applyAlignment="1" applyProtection="1">
      <alignment horizontal="center" vertical="center" shrinkToFit="1"/>
    </xf>
    <xf numFmtId="1" fontId="0" fillId="0" borderId="43" xfId="0" applyNumberFormat="1" applyFont="1" applyBorder="1" applyAlignment="1" applyProtection="1">
      <alignment horizontal="center" vertical="center" shrinkToFit="1"/>
    </xf>
    <xf numFmtId="1" fontId="25" fillId="7" borderId="39" xfId="0" applyNumberFormat="1" applyFont="1" applyFill="1" applyBorder="1" applyAlignment="1" applyProtection="1">
      <alignment horizontal="center" vertical="center"/>
    </xf>
    <xf numFmtId="0" fontId="0" fillId="0" borderId="0" xfId="0" applyFont="1" applyFill="1" applyBorder="1" applyAlignment="1" applyProtection="1">
      <alignment horizontal="center" vertical="center" shrinkToFit="1"/>
    </xf>
    <xf numFmtId="1" fontId="0" fillId="0" borderId="0" xfId="0" applyNumberFormat="1" applyFont="1" applyFill="1" applyBorder="1" applyAlignment="1" applyProtection="1">
      <alignment horizontal="center" vertical="center" shrinkToFit="1"/>
    </xf>
    <xf numFmtId="0" fontId="19" fillId="7" borderId="40" xfId="0" applyFont="1" applyFill="1" applyBorder="1" applyAlignment="1" applyProtection="1">
      <alignment horizontal="center" vertical="center" shrinkToFit="1"/>
    </xf>
    <xf numFmtId="0" fontId="28" fillId="0" borderId="0" xfId="0" applyFont="1" applyAlignment="1" applyProtection="1">
      <alignment horizontal="center" vertical="center" shrinkToFit="1"/>
    </xf>
    <xf numFmtId="1" fontId="28" fillId="0" borderId="0" xfId="0" applyNumberFormat="1" applyFont="1" applyAlignment="1" applyProtection="1">
      <alignment horizontal="center" vertical="center" shrinkToFit="1"/>
    </xf>
    <xf numFmtId="0" fontId="0" fillId="0" borderId="20" xfId="0" applyFont="1" applyBorder="1" applyAlignment="1" applyProtection="1">
      <alignment horizontal="center" vertical="center" shrinkToFit="1"/>
    </xf>
    <xf numFmtId="1" fontId="19" fillId="8" borderId="19" xfId="0" applyNumberFormat="1" applyFont="1" applyFill="1" applyBorder="1" applyAlignment="1" applyProtection="1">
      <alignment horizontal="center" vertical="center"/>
    </xf>
    <xf numFmtId="0" fontId="0" fillId="0" borderId="25" xfId="0" applyFont="1" applyBorder="1" applyAlignment="1" applyProtection="1">
      <alignment horizontal="center" vertical="center" shrinkToFit="1"/>
    </xf>
    <xf numFmtId="2" fontId="20" fillId="3" borderId="19" xfId="0" applyNumberFormat="1" applyFont="1" applyFill="1" applyBorder="1" applyAlignment="1" applyProtection="1">
      <alignment horizontal="center" vertical="center"/>
    </xf>
    <xf numFmtId="0" fontId="21" fillId="0" borderId="25" xfId="0" applyFont="1" applyBorder="1" applyAlignment="1" applyProtection="1">
      <alignment horizontal="center" vertical="center" shrinkToFit="1"/>
    </xf>
    <xf numFmtId="1" fontId="24" fillId="0" borderId="0" xfId="0" applyNumberFormat="1" applyFont="1" applyBorder="1" applyAlignment="1" applyProtection="1">
      <alignment horizontal="center" vertical="center"/>
    </xf>
    <xf numFmtId="0" fontId="24" fillId="0" borderId="0" xfId="0" applyFont="1" applyBorder="1" applyAlignment="1" applyProtection="1">
      <alignment horizontal="center" vertical="center"/>
    </xf>
    <xf numFmtId="0" fontId="24" fillId="0" borderId="24" xfId="0" applyFont="1" applyBorder="1" applyAlignment="1" applyProtection="1">
      <alignment horizontal="center" vertical="center"/>
    </xf>
    <xf numFmtId="0" fontId="19" fillId="0" borderId="39" xfId="0" applyFont="1" applyBorder="1" applyAlignment="1" applyProtection="1">
      <alignment horizontal="center" vertical="center"/>
    </xf>
    <xf numFmtId="0" fontId="19" fillId="0" borderId="44" xfId="0" applyFont="1" applyBorder="1" applyAlignment="1" applyProtection="1">
      <alignment horizontal="center" vertical="center"/>
    </xf>
    <xf numFmtId="0" fontId="19" fillId="0" borderId="40" xfId="0" applyFont="1" applyBorder="1" applyAlignment="1" applyProtection="1">
      <alignment horizontal="center" vertical="center"/>
    </xf>
    <xf numFmtId="0" fontId="19" fillId="0" borderId="22" xfId="0" applyFont="1" applyBorder="1" applyProtection="1"/>
    <xf numFmtId="1" fontId="0" fillId="0" borderId="1" xfId="0" applyNumberFormat="1" applyFont="1" applyBorder="1" applyAlignment="1" applyProtection="1">
      <alignment horizontal="center" vertical="center" shrinkToFit="1"/>
    </xf>
    <xf numFmtId="0" fontId="0" fillId="0" borderId="1" xfId="0" applyFont="1" applyBorder="1" applyAlignment="1" applyProtection="1">
      <alignment horizontal="center" vertical="center" shrinkToFit="1"/>
    </xf>
    <xf numFmtId="1" fontId="0" fillId="0" borderId="26" xfId="0" applyNumberFormat="1" applyFont="1" applyBorder="1" applyAlignment="1" applyProtection="1">
      <alignment horizontal="center" vertical="center" shrinkToFit="1"/>
    </xf>
    <xf numFmtId="2" fontId="20" fillId="3" borderId="18" xfId="0" applyNumberFormat="1" applyFont="1" applyFill="1" applyBorder="1" applyAlignment="1" applyProtection="1">
      <alignment horizontal="center" vertical="center"/>
    </xf>
    <xf numFmtId="0" fontId="19" fillId="0" borderId="22" xfId="0" applyFont="1" applyBorder="1" applyAlignment="1" applyProtection="1">
      <alignment horizontal="center" vertical="center"/>
    </xf>
    <xf numFmtId="0" fontId="19" fillId="0" borderId="24" xfId="0" applyFont="1" applyBorder="1" applyAlignment="1" applyProtection="1">
      <alignment horizontal="center" vertical="center"/>
    </xf>
    <xf numFmtId="0" fontId="19" fillId="0" borderId="26" xfId="0" applyFont="1" applyBorder="1" applyAlignment="1" applyProtection="1">
      <alignment horizontal="center" vertical="center"/>
    </xf>
    <xf numFmtId="0" fontId="19" fillId="0" borderId="54" xfId="0" applyFont="1" applyBorder="1" applyAlignment="1" applyProtection="1">
      <alignment horizontal="center" vertical="center"/>
    </xf>
    <xf numFmtId="0" fontId="19" fillId="0" borderId="55" xfId="0" applyFont="1" applyBorder="1" applyAlignment="1" applyProtection="1">
      <alignment horizontal="center" vertical="center"/>
    </xf>
    <xf numFmtId="0" fontId="19" fillId="0" borderId="56" xfId="0" applyFont="1" applyBorder="1" applyAlignment="1" applyProtection="1">
      <alignment horizontal="center" vertical="center"/>
    </xf>
    <xf numFmtId="0" fontId="19" fillId="0" borderId="0" xfId="0" applyFont="1" applyFill="1" applyAlignment="1" applyProtection="1">
      <alignment horizontal="center" vertical="center"/>
    </xf>
    <xf numFmtId="1" fontId="28" fillId="0" borderId="0" xfId="0" applyNumberFormat="1" applyFont="1" applyFill="1" applyBorder="1" applyAlignment="1" applyProtection="1">
      <alignment horizontal="center" vertical="center" shrinkToFit="1"/>
    </xf>
    <xf numFmtId="1" fontId="25" fillId="0" borderId="0" xfId="0" applyNumberFormat="1" applyFont="1" applyFill="1" applyBorder="1" applyAlignment="1" applyProtection="1">
      <alignment horizontal="center" vertical="center"/>
    </xf>
    <xf numFmtId="0" fontId="19" fillId="0" borderId="0" xfId="0" applyFont="1" applyFill="1" applyBorder="1" applyAlignment="1" applyProtection="1">
      <alignment horizontal="center" vertical="center" shrinkToFit="1"/>
    </xf>
    <xf numFmtId="1" fontId="19" fillId="0" borderId="0" xfId="0" applyNumberFormat="1" applyFont="1" applyFill="1" applyBorder="1" applyAlignment="1" applyProtection="1">
      <alignment horizontal="center" vertical="center"/>
    </xf>
    <xf numFmtId="0" fontId="19" fillId="0" borderId="0" xfId="0" applyFont="1" applyFill="1" applyBorder="1" applyAlignment="1" applyProtection="1">
      <alignment horizontal="center" vertical="center"/>
    </xf>
    <xf numFmtId="1" fontId="0" fillId="10" borderId="19" xfId="0" applyNumberFormat="1" applyFont="1" applyFill="1" applyBorder="1" applyAlignment="1" applyProtection="1">
      <alignment horizontal="center" vertical="center" shrinkToFit="1"/>
    </xf>
    <xf numFmtId="0" fontId="0" fillId="0" borderId="58" xfId="0" applyBorder="1" applyProtection="1"/>
    <xf numFmtId="0" fontId="32" fillId="0" borderId="0" xfId="0" applyFont="1" applyFill="1" applyBorder="1" applyAlignment="1" applyProtection="1">
      <alignment horizontal="center" vertical="center" textRotation="255" wrapText="1"/>
    </xf>
    <xf numFmtId="0" fontId="19" fillId="0" borderId="23" xfId="0" applyFont="1" applyBorder="1" applyAlignment="1" applyProtection="1">
      <alignment horizontal="center" vertical="center"/>
    </xf>
    <xf numFmtId="0" fontId="0" fillId="0" borderId="0" xfId="0" applyAlignment="1" applyProtection="1">
      <alignment horizontal="center" vertical="center"/>
    </xf>
    <xf numFmtId="164" fontId="0" fillId="0" borderId="0" xfId="0" applyNumberFormat="1" applyFont="1"/>
    <xf numFmtId="164" fontId="0" fillId="0" borderId="0" xfId="0" applyNumberFormat="1" applyFont="1" applyAlignment="1">
      <alignment horizontal="center" vertical="center"/>
    </xf>
    <xf numFmtId="164" fontId="0" fillId="2" borderId="6" xfId="0" applyNumberFormat="1" applyFont="1" applyFill="1" applyBorder="1" applyAlignment="1">
      <alignment horizontal="center" vertical="center" shrinkToFit="1"/>
    </xf>
    <xf numFmtId="164" fontId="0" fillId="0" borderId="0" xfId="0" applyNumberFormat="1" applyFont="1" applyBorder="1" applyAlignment="1">
      <alignment horizontal="center" vertical="center" shrinkToFit="1"/>
    </xf>
    <xf numFmtId="164" fontId="0" fillId="0" borderId="30" xfId="0" applyNumberFormat="1" applyFont="1" applyBorder="1" applyAlignment="1">
      <alignment horizontal="center" vertical="center" shrinkToFit="1"/>
    </xf>
    <xf numFmtId="164" fontId="0" fillId="0" borderId="6" xfId="0" applyNumberFormat="1" applyFont="1" applyBorder="1" applyAlignment="1">
      <alignment horizontal="center" vertical="center" shrinkToFit="1"/>
    </xf>
    <xf numFmtId="164" fontId="0" fillId="0" borderId="30" xfId="0" applyNumberFormat="1" applyFont="1" applyBorder="1" applyAlignment="1">
      <alignment horizontal="center" vertical="center"/>
    </xf>
    <xf numFmtId="0" fontId="0" fillId="0" borderId="60" xfId="0" applyFont="1" applyBorder="1" applyAlignment="1" applyProtection="1">
      <alignment horizontal="center" vertical="center" shrinkToFit="1"/>
    </xf>
    <xf numFmtId="1" fontId="0" fillId="0" borderId="62" xfId="0" applyNumberFormat="1" applyFont="1" applyBorder="1" applyAlignment="1" applyProtection="1">
      <alignment horizontal="center" vertical="center" shrinkToFit="1"/>
    </xf>
    <xf numFmtId="0" fontId="0" fillId="0" borderId="62" xfId="0" applyFont="1" applyBorder="1" applyAlignment="1" applyProtection="1">
      <alignment horizontal="center" vertical="center" shrinkToFit="1"/>
    </xf>
    <xf numFmtId="1" fontId="0" fillId="0" borderId="61" xfId="0" applyNumberFormat="1" applyFont="1" applyBorder="1" applyAlignment="1" applyProtection="1">
      <alignment horizontal="center" vertical="center" shrinkToFit="1"/>
    </xf>
    <xf numFmtId="0" fontId="20" fillId="0" borderId="0" xfId="0" applyFont="1" applyBorder="1" applyAlignment="1" applyProtection="1">
      <alignment horizontal="center" vertical="center" textRotation="255" shrinkToFit="1"/>
    </xf>
    <xf numFmtId="0" fontId="29" fillId="0" borderId="0" xfId="0" applyFont="1" applyFill="1" applyBorder="1" applyAlignment="1" applyProtection="1">
      <alignment horizontal="center" vertical="center"/>
    </xf>
    <xf numFmtId="1" fontId="0" fillId="0" borderId="62" xfId="0" applyNumberFormat="1" applyFont="1" applyFill="1" applyBorder="1" applyAlignment="1" applyProtection="1">
      <alignment horizontal="center" vertical="center" shrinkToFit="1"/>
    </xf>
    <xf numFmtId="0" fontId="0" fillId="0" borderId="62" xfId="0" applyFont="1" applyFill="1" applyBorder="1" applyAlignment="1" applyProtection="1">
      <alignment horizontal="center" vertical="center" shrinkToFit="1"/>
    </xf>
    <xf numFmtId="1" fontId="0" fillId="0" borderId="61" xfId="0" applyNumberFormat="1" applyFont="1" applyFill="1" applyBorder="1" applyAlignment="1" applyProtection="1">
      <alignment horizontal="center" vertical="center" shrinkToFit="1"/>
    </xf>
    <xf numFmtId="164" fontId="1" fillId="0" borderId="0" xfId="0" applyNumberFormat="1" applyFont="1" applyAlignment="1">
      <alignment horizontal="center" vertical="center"/>
    </xf>
    <xf numFmtId="3" fontId="0" fillId="0" borderId="22" xfId="0" applyNumberFormat="1" applyFont="1" applyBorder="1" applyAlignment="1">
      <alignment horizontal="center" vertical="center" shrinkToFit="1"/>
    </xf>
    <xf numFmtId="0" fontId="2" fillId="8" borderId="22" xfId="0" applyFont="1" applyFill="1" applyBorder="1" applyAlignment="1">
      <alignment horizontal="center" vertical="center" shrinkToFit="1"/>
    </xf>
    <xf numFmtId="0" fontId="20" fillId="4" borderId="39" xfId="0" applyFont="1" applyFill="1" applyBorder="1" applyAlignment="1">
      <alignment horizontal="center" vertical="center" shrinkToFit="1"/>
    </xf>
    <xf numFmtId="0" fontId="2" fillId="0" borderId="0" xfId="0" applyFont="1"/>
    <xf numFmtId="0" fontId="2" fillId="5" borderId="15" xfId="0" applyFont="1" applyFill="1" applyBorder="1" applyAlignment="1">
      <alignment horizontal="center" vertical="center" shrinkToFit="1"/>
    </xf>
    <xf numFmtId="0" fontId="2" fillId="0" borderId="15" xfId="0" applyFont="1" applyBorder="1" applyAlignment="1">
      <alignment horizontal="center" vertical="center" shrinkToFit="1"/>
    </xf>
    <xf numFmtId="0" fontId="2" fillId="0" borderId="29" xfId="0" applyFont="1" applyBorder="1" applyAlignment="1">
      <alignment horizontal="center" vertical="center" shrinkToFit="1"/>
    </xf>
    <xf numFmtId="0" fontId="2" fillId="5" borderId="29" xfId="0" applyFont="1" applyFill="1" applyBorder="1" applyAlignment="1">
      <alignment horizontal="center" vertical="center" shrinkToFit="1"/>
    </xf>
    <xf numFmtId="0" fontId="2" fillId="3" borderId="28" xfId="0" applyFont="1" applyFill="1" applyBorder="1" applyAlignment="1">
      <alignment horizontal="center" vertical="center" shrinkToFit="1"/>
    </xf>
    <xf numFmtId="0" fontId="2" fillId="3" borderId="15" xfId="0" applyFont="1" applyFill="1" applyBorder="1" applyAlignment="1">
      <alignment horizontal="center" vertical="center" shrinkToFit="1"/>
    </xf>
    <xf numFmtId="0" fontId="2" fillId="3" borderId="29" xfId="0" applyFont="1" applyFill="1" applyBorder="1" applyAlignment="1">
      <alignment horizontal="center" vertical="center" shrinkToFit="1"/>
    </xf>
    <xf numFmtId="0" fontId="2" fillId="0" borderId="0" xfId="0" applyFont="1" applyAlignment="1">
      <alignment horizontal="center" vertical="center"/>
    </xf>
    <xf numFmtId="0" fontId="0" fillId="0" borderId="28"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7" xfId="0" applyBorder="1" applyAlignment="1">
      <alignment horizontal="center" vertical="center"/>
    </xf>
    <xf numFmtId="0" fontId="0" fillId="0" borderId="29" xfId="0" applyBorder="1" applyAlignment="1">
      <alignment horizontal="center" vertical="center"/>
    </xf>
    <xf numFmtId="0" fontId="0" fillId="0" borderId="63" xfId="0" applyBorder="1" applyAlignment="1">
      <alignment horizontal="center" vertical="center"/>
    </xf>
    <xf numFmtId="0" fontId="0" fillId="0" borderId="28" xfId="0" applyBorder="1" applyAlignment="1">
      <alignment horizontal="left" vertical="center"/>
    </xf>
    <xf numFmtId="0" fontId="0" fillId="11" borderId="29" xfId="0" applyFill="1" applyBorder="1" applyAlignment="1">
      <alignment horizontal="center" vertical="center"/>
    </xf>
    <xf numFmtId="0" fontId="0" fillId="11" borderId="15" xfId="0" applyFill="1" applyBorder="1" applyAlignment="1">
      <alignment horizontal="center" vertical="center"/>
    </xf>
    <xf numFmtId="0" fontId="0" fillId="0" borderId="28" xfId="0" applyBorder="1" applyAlignment="1">
      <alignment vertical="center"/>
    </xf>
    <xf numFmtId="1" fontId="0" fillId="0" borderId="0" xfId="0" applyNumberFormat="1" applyBorder="1" applyAlignment="1">
      <alignment horizontal="center" vertical="center"/>
    </xf>
    <xf numFmtId="0" fontId="0" fillId="0" borderId="0" xfId="0" applyFont="1" applyFill="1" applyBorder="1" applyAlignment="1">
      <alignment horizontal="center" vertical="center" shrinkToFit="1"/>
    </xf>
    <xf numFmtId="164" fontId="0" fillId="0" borderId="0" xfId="0" applyNumberFormat="1" applyFont="1" applyFill="1" applyBorder="1" applyAlignment="1">
      <alignment horizontal="center" vertical="center" shrinkToFit="1"/>
    </xf>
    <xf numFmtId="1" fontId="27" fillId="0" borderId="0" xfId="0" applyNumberFormat="1" applyFont="1" applyFill="1" applyBorder="1" applyAlignment="1" applyProtection="1">
      <alignment horizontal="center" vertical="center"/>
    </xf>
    <xf numFmtId="0" fontId="0" fillId="0" borderId="0" xfId="0" applyFill="1" applyBorder="1"/>
    <xf numFmtId="0" fontId="0" fillId="0" borderId="0"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Font="1" applyFill="1" applyBorder="1" applyAlignment="1">
      <alignment horizontal="center" vertical="center"/>
    </xf>
    <xf numFmtId="164" fontId="0" fillId="0" borderId="0" xfId="0" applyNumberFormat="1" applyFont="1" applyFill="1" applyBorder="1" applyAlignment="1">
      <alignment horizontal="center" vertical="center"/>
    </xf>
    <xf numFmtId="0" fontId="2" fillId="0" borderId="0" xfId="0" applyFont="1" applyFill="1" applyBorder="1"/>
    <xf numFmtId="0" fontId="0" fillId="0" borderId="0" xfId="0" applyFont="1" applyFill="1" applyBorder="1"/>
    <xf numFmtId="164" fontId="0" fillId="0" borderId="0" xfId="0" applyNumberFormat="1" applyFont="1" applyFill="1" applyBorder="1"/>
    <xf numFmtId="0" fontId="2" fillId="0" borderId="0" xfId="0" applyFont="1" applyFill="1" applyBorder="1" applyAlignment="1">
      <alignment horizontal="center" vertical="center" shrinkToFit="1"/>
    </xf>
    <xf numFmtId="0" fontId="0" fillId="0" borderId="0" xfId="0" applyFont="1" applyFill="1" applyBorder="1" applyAlignment="1">
      <alignment horizontal="center"/>
    </xf>
    <xf numFmtId="0" fontId="0" fillId="0" borderId="0" xfId="0" applyAlignment="1">
      <alignment horizontal="right"/>
    </xf>
    <xf numFmtId="0" fontId="1" fillId="0" borderId="0" xfId="0" applyFont="1" applyAlignment="1">
      <alignment horizontal="left" vertical="center"/>
    </xf>
    <xf numFmtId="0" fontId="0" fillId="0" borderId="0" xfId="0" applyAlignment="1" applyProtection="1">
      <alignment shrinkToFit="1"/>
    </xf>
    <xf numFmtId="0" fontId="0" fillId="0" borderId="0" xfId="0" applyFill="1" applyAlignment="1" applyProtection="1">
      <alignment shrinkToFit="1"/>
    </xf>
    <xf numFmtId="0" fontId="0" fillId="0" borderId="0" xfId="0" applyAlignment="1" applyProtection="1">
      <alignment horizontal="center" vertical="center" shrinkToFit="1"/>
    </xf>
    <xf numFmtId="0" fontId="0" fillId="0" borderId="57" xfId="0" applyBorder="1" applyAlignment="1" applyProtection="1">
      <alignment shrinkToFit="1"/>
    </xf>
    <xf numFmtId="0" fontId="0" fillId="0" borderId="58" xfId="0" applyBorder="1" applyAlignment="1" applyProtection="1">
      <alignment shrinkToFit="1"/>
    </xf>
    <xf numFmtId="0" fontId="25" fillId="0" borderId="64" xfId="0" applyFont="1" applyBorder="1" applyAlignment="1" applyProtection="1">
      <alignment horizontal="center" vertical="center" shrinkToFit="1"/>
    </xf>
    <xf numFmtId="0" fontId="2" fillId="0" borderId="15" xfId="0" applyFont="1" applyFill="1" applyBorder="1" applyAlignment="1" applyProtection="1">
      <alignment vertical="center" shrinkToFit="1"/>
    </xf>
    <xf numFmtId="0" fontId="2" fillId="0" borderId="0" xfId="0" applyFont="1" applyFill="1" applyBorder="1" applyAlignment="1" applyProtection="1">
      <alignment vertical="center" shrinkToFit="1"/>
    </xf>
    <xf numFmtId="0" fontId="11" fillId="0" borderId="15" xfId="0" applyFont="1" applyFill="1" applyBorder="1" applyAlignment="1" applyProtection="1">
      <alignment vertical="center" shrinkToFit="1"/>
    </xf>
    <xf numFmtId="0" fontId="11" fillId="0" borderId="0" xfId="0" applyFont="1" applyFill="1" applyBorder="1" applyAlignment="1" applyProtection="1">
      <alignment vertical="center" shrinkToFit="1"/>
    </xf>
    <xf numFmtId="0" fontId="4" fillId="0" borderId="2" xfId="0" applyFont="1" applyFill="1" applyBorder="1" applyAlignment="1" applyProtection="1">
      <alignment horizontal="center" vertical="center"/>
    </xf>
    <xf numFmtId="0" fontId="4" fillId="0" borderId="3" xfId="0" applyFont="1" applyFill="1" applyBorder="1" applyAlignment="1" applyProtection="1">
      <alignment horizontal="center" vertical="center"/>
    </xf>
    <xf numFmtId="0" fontId="4" fillId="0" borderId="4"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2" fillId="0" borderId="3"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9" fillId="8" borderId="20" xfId="0" applyFont="1" applyFill="1" applyBorder="1" applyAlignment="1">
      <alignment horizontal="center" vertical="center" shrinkToFit="1"/>
    </xf>
    <xf numFmtId="0" fontId="19" fillId="8" borderId="21" xfId="0" applyFont="1" applyFill="1" applyBorder="1" applyAlignment="1">
      <alignment horizontal="center" vertical="center" shrinkToFit="1"/>
    </xf>
    <xf numFmtId="0" fontId="18" fillId="0" borderId="28" xfId="0" applyFont="1" applyFill="1" applyBorder="1" applyAlignment="1">
      <alignment horizontal="center" vertical="center" shrinkToFit="1"/>
    </xf>
    <xf numFmtId="0" fontId="18" fillId="0" borderId="6" xfId="0" applyFont="1" applyFill="1" applyBorder="1" applyAlignment="1">
      <alignment horizontal="center" vertical="center" shrinkToFit="1"/>
    </xf>
    <xf numFmtId="0" fontId="18" fillId="0" borderId="0" xfId="0" applyFont="1" applyFill="1" applyBorder="1" applyAlignment="1">
      <alignment horizontal="center" vertical="center" shrinkToFit="1"/>
    </xf>
    <xf numFmtId="0" fontId="3" fillId="0" borderId="59" xfId="0" applyFont="1" applyBorder="1" applyAlignment="1" applyProtection="1">
      <alignment horizontal="center" vertical="center" textRotation="255" shrinkToFit="1"/>
    </xf>
    <xf numFmtId="0" fontId="20" fillId="0" borderId="51" xfId="0" applyFont="1" applyBorder="1" applyAlignment="1" applyProtection="1">
      <alignment horizontal="center" vertical="center" textRotation="255" shrinkToFit="1"/>
      <protection locked="0"/>
    </xf>
    <xf numFmtId="0" fontId="20" fillId="0" borderId="52" xfId="0" applyFont="1" applyBorder="1" applyAlignment="1" applyProtection="1">
      <alignment horizontal="center" vertical="center" textRotation="255" shrinkToFit="1"/>
      <protection locked="0"/>
    </xf>
    <xf numFmtId="0" fontId="20" fillId="0" borderId="53" xfId="0" applyFont="1" applyBorder="1" applyAlignment="1" applyProtection="1">
      <alignment horizontal="center" vertical="center" textRotation="255" shrinkToFit="1"/>
      <protection locked="0"/>
    </xf>
    <xf numFmtId="0" fontId="2" fillId="0" borderId="25" xfId="0" applyFont="1" applyBorder="1" applyAlignment="1" applyProtection="1">
      <alignment horizontal="center" vertical="center" shrinkToFit="1"/>
    </xf>
    <xf numFmtId="0" fontId="2" fillId="0" borderId="36" xfId="0" applyFont="1" applyBorder="1" applyAlignment="1" applyProtection="1">
      <alignment horizontal="center" vertical="center" shrinkToFit="1"/>
    </xf>
    <xf numFmtId="0" fontId="2" fillId="9" borderId="48" xfId="0" applyFont="1" applyFill="1" applyBorder="1" applyAlignment="1" applyProtection="1">
      <alignment horizontal="center" vertical="center" textRotation="255" wrapText="1"/>
    </xf>
    <xf numFmtId="0" fontId="2" fillId="9" borderId="50" xfId="0" applyFont="1" applyFill="1" applyBorder="1" applyAlignment="1" applyProtection="1">
      <alignment horizontal="center" vertical="center" textRotation="255" wrapText="1"/>
    </xf>
  </cellXfs>
  <cellStyles count="1">
    <cellStyle name="Normale" xfId="0" builtinId="0"/>
  </cellStyles>
  <dxfs count="5">
    <dxf>
      <font>
        <color theme="0"/>
      </font>
    </dxf>
    <dxf>
      <fill>
        <patternFill>
          <bgColor rgb="FFFF0000"/>
        </patternFill>
      </fill>
    </dxf>
    <dxf>
      <font>
        <b/>
        <i val="0"/>
        <color theme="1"/>
      </font>
      <fill>
        <patternFill>
          <bgColor rgb="FFFF0000"/>
        </patternFill>
      </fill>
    </dxf>
    <dxf>
      <font>
        <b/>
        <i val="0"/>
        <color theme="1"/>
      </font>
      <fill>
        <patternFill>
          <bgColor rgb="FFFF0000"/>
        </patternFill>
      </fill>
    </dxf>
    <dxf>
      <font>
        <b val="0"/>
        <i/>
        <color theme="1"/>
      </font>
      <fill>
        <patternFill>
          <bgColor rgb="FFFF0000"/>
        </patternFill>
      </fill>
    </dxf>
  </dxfs>
  <tableStyles count="0" defaultTableStyle="TableStyleMedium2" defaultPivotStyle="PivotStyleLight16"/>
  <colors>
    <mruColors>
      <color rgb="FFFFFFFF"/>
      <color rgb="FF3366FF"/>
      <color rgb="FFB2B2B2"/>
      <color rgb="FF33CCFF"/>
      <color rgb="FF00FF00"/>
      <color rgb="FFFF66FF"/>
      <color rgb="FF339933"/>
      <color rgb="FF00CC66"/>
      <color rgb="FF3399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68793</xdr:colOff>
      <xdr:row>0</xdr:row>
      <xdr:rowOff>20108</xdr:rowOff>
    </xdr:from>
    <xdr:to>
      <xdr:col>22</xdr:col>
      <xdr:colOff>381000</xdr:colOff>
      <xdr:row>7</xdr:row>
      <xdr:rowOff>9525</xdr:rowOff>
    </xdr:to>
    <xdr:sp macro="" textlink="">
      <xdr:nvSpPr>
        <xdr:cNvPr id="2" name="CasellaDiTesto 1"/>
        <xdr:cNvSpPr txBox="1"/>
      </xdr:nvSpPr>
      <xdr:spPr>
        <a:xfrm>
          <a:off x="3154893" y="20108"/>
          <a:ext cx="1140882" cy="13038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200"/>
            <a:t>All these tables are predicted on the  200 meters reference player.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47626</xdr:colOff>
      <xdr:row>12</xdr:row>
      <xdr:rowOff>76200</xdr:rowOff>
    </xdr:from>
    <xdr:to>
      <xdr:col>21</xdr:col>
      <xdr:colOff>352425</xdr:colOff>
      <xdr:row>54</xdr:row>
      <xdr:rowOff>200025</xdr:rowOff>
    </xdr:to>
    <xdr:sp macro="" textlink="">
      <xdr:nvSpPr>
        <xdr:cNvPr id="2" name="CasellaDiTesto 1"/>
        <xdr:cNvSpPr txBox="1"/>
      </xdr:nvSpPr>
      <xdr:spPr>
        <a:xfrm>
          <a:off x="4533901" y="2781300"/>
          <a:ext cx="1952624" cy="10067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200" b="1" u="sng"/>
            <a:t>TEE 6</a:t>
          </a:r>
          <a:r>
            <a:rPr lang="it-IT" sz="1200"/>
            <a:t>: when it is necessary to guarantee the return</a:t>
          </a:r>
          <a:r>
            <a:rPr lang="it-IT" sz="1200" baseline="0"/>
            <a:t> distance for the second or third shot, in this column appear the meters that the starting tee has to be advanced, his position is found on the lateral distamce signs toward the opposite side.</a:t>
          </a:r>
        </a:p>
        <a:p>
          <a:endParaRPr lang="it-IT" sz="1200" baseline="0"/>
        </a:p>
        <a:p>
          <a:r>
            <a:rPr lang="it-IT" sz="1200" b="1" u="sng" baseline="0"/>
            <a:t>CLUBS</a:t>
          </a:r>
          <a:r>
            <a:rPr lang="it-IT" sz="1200" b="0" baseline="0"/>
            <a:t>: it is MANDATORY to  use only those indicated even when they are not suited for the distance. The 3° shot of </a:t>
          </a:r>
          <a:r>
            <a:rPr lang="it-IT" sz="1200" b="0" baseline="0">
              <a:solidFill>
                <a:schemeClr val="dk1"/>
              </a:solidFill>
              <a:latin typeface="+mn-lt"/>
              <a:ea typeface="+mn-ea"/>
              <a:cs typeface="+mn-cs"/>
            </a:rPr>
            <a:t>a par 5 </a:t>
          </a:r>
          <a:r>
            <a:rPr lang="it-IT" sz="1200" b="0" baseline="0"/>
            <a:t>is free. Here you train meanwhile </a:t>
          </a:r>
        </a:p>
        <a:p>
          <a:r>
            <a:rPr lang="it-IT" sz="1200" b="0" baseline="0"/>
            <a:t>playing, including adapting to unusual situations.</a:t>
          </a:r>
        </a:p>
        <a:p>
          <a:endParaRPr lang="it-IT" sz="1200" b="0" baseline="0"/>
        </a:p>
        <a:p>
          <a:r>
            <a:rPr lang="it-IT" sz="1200" b="0" baseline="0"/>
            <a:t>No handicap, play is scratch.</a:t>
          </a:r>
        </a:p>
        <a:p>
          <a:r>
            <a:rPr lang="it-IT" sz="1200" b="0" baseline="0"/>
            <a:t>Medal play limited to the double bogey.</a:t>
          </a:r>
        </a:p>
        <a:p>
          <a:endParaRPr lang="it-IT" sz="1200" b="0" baseline="0"/>
        </a:p>
        <a:p>
          <a:r>
            <a:rPr lang="it-IT" sz="1200" b="1" u="sng" baseline="0"/>
            <a:t>Ball unavailable for play</a:t>
          </a:r>
          <a:r>
            <a:rPr lang="it-IT" sz="1200" b="1" u="none" baseline="0"/>
            <a:t>, </a:t>
          </a:r>
          <a:r>
            <a:rPr lang="it-IT" sz="1200" b="0" baseline="0"/>
            <a:t>it is placed on the next GPS point, after an approach to the green shot</a:t>
          </a:r>
          <a:r>
            <a:rPr lang="it-IT" sz="1200" b="0" i="0" baseline="0">
              <a:solidFill>
                <a:schemeClr val="dk1"/>
              </a:solidFill>
              <a:effectLst/>
              <a:latin typeface="+mn-lt"/>
              <a:ea typeface="+mn-ea"/>
              <a:cs typeface="+mn-cs"/>
            </a:rPr>
            <a:t>, </a:t>
          </a:r>
          <a:r>
            <a:rPr lang="it-IT" sz="1200" b="0" i="0" baseline="0"/>
            <a:t>it is placed   on the center of the collar on the farthest point from the flag</a:t>
          </a:r>
          <a:r>
            <a:rPr lang="it-IT" sz="1200" b="0" baseline="0"/>
            <a:t>, adding a virtual shot to the score. </a:t>
          </a:r>
        </a:p>
        <a:p>
          <a:r>
            <a:rPr lang="it-IT" sz="1200" b="0" i="1" baseline="0"/>
            <a:t>Drive is out of bound, place a ball on the 2° shot GPS point; 2° shot is lost, place a ball on the 3° shot GPS point for a par 5 or in a par 4, place a ball on the center of the</a:t>
          </a:r>
          <a:r>
            <a:rPr lang="it-IT" sz="1200" b="0" i="1" baseline="0">
              <a:solidFill>
                <a:schemeClr val="dk1"/>
              </a:solidFill>
              <a:effectLst/>
              <a:latin typeface="+mn-lt"/>
              <a:ea typeface="+mn-ea"/>
              <a:cs typeface="+mn-cs"/>
            </a:rPr>
            <a:t> collar on the farthest point from the flag.</a:t>
          </a:r>
        </a:p>
        <a:p>
          <a:endParaRPr lang="it-IT" sz="1200" b="0" i="1" baseline="0"/>
        </a:p>
        <a:p>
          <a:r>
            <a:rPr lang="it-IT" sz="1200" b="1" u="sng" baseline="0"/>
            <a:t>Wrong ball</a:t>
          </a:r>
          <a:r>
            <a:rPr lang="it-IT" sz="1200" b="1" baseline="0"/>
            <a:t>,  </a:t>
          </a:r>
          <a:r>
            <a:rPr lang="it-IT" sz="1200" b="0" baseline="0"/>
            <a:t>continue to play it, add a </a:t>
          </a:r>
          <a:r>
            <a:rPr lang="it-IT" sz="1200" b="0" baseline="0">
              <a:solidFill>
                <a:schemeClr val="dk1"/>
              </a:solidFill>
              <a:effectLst/>
              <a:latin typeface="+mn-lt"/>
              <a:ea typeface="+mn-ea"/>
              <a:cs typeface="+mn-cs"/>
            </a:rPr>
            <a:t>virtual shot to the score</a:t>
          </a:r>
          <a:r>
            <a:rPr lang="it-IT" sz="1200" b="0" baseline="0"/>
            <a:t>.</a:t>
          </a:r>
        </a:p>
        <a:p>
          <a:endParaRPr lang="it-IT" sz="1200" b="1"/>
        </a:p>
        <a:p>
          <a:endParaRPr lang="it-IT" sz="1200" b="1"/>
        </a:p>
        <a:p>
          <a:endParaRPr lang="it-IT" sz="1200" b="1"/>
        </a:p>
        <a:p>
          <a:endParaRPr lang="it-IT" sz="1200" b="1"/>
        </a:p>
        <a:p>
          <a:endParaRPr lang="it-IT" sz="1200" b="1"/>
        </a:p>
        <a:p>
          <a:endParaRPr lang="it-IT" sz="1200" b="1"/>
        </a:p>
        <a:p>
          <a:endParaRPr lang="it-IT" sz="1200" b="1"/>
        </a:p>
        <a:p>
          <a:endParaRPr lang="it-IT" sz="1200" b="1"/>
        </a:p>
        <a:p>
          <a:r>
            <a:rPr lang="it-IT" sz="1200" b="1"/>
            <a:t>                      </a:t>
          </a:r>
          <a:r>
            <a:rPr lang="it-IT" sz="1000" b="0" i="1"/>
            <a:t>by  Massimo Gessi</a:t>
          </a:r>
          <a:endParaRPr lang="it-IT" sz="1200" b="0" i="1"/>
        </a:p>
      </xdr:txBody>
    </xdr:sp>
    <xdr:clientData/>
  </xdr:twoCellAnchor>
  <xdr:oneCellAnchor>
    <xdr:from>
      <xdr:col>16</xdr:col>
      <xdr:colOff>57150</xdr:colOff>
      <xdr:row>1</xdr:row>
      <xdr:rowOff>9524</xdr:rowOff>
    </xdr:from>
    <xdr:ext cx="2038350" cy="2657476"/>
    <xdr:sp macro="" textlink="">
      <xdr:nvSpPr>
        <xdr:cNvPr id="3" name="CasellaDiTesto 2"/>
        <xdr:cNvSpPr txBox="1"/>
      </xdr:nvSpPr>
      <xdr:spPr>
        <a:xfrm>
          <a:off x="4543425" y="95249"/>
          <a:ext cx="2038350" cy="2657476"/>
        </a:xfrm>
        <a:prstGeom prst="rect">
          <a:avLst/>
        </a:prstGeom>
        <a:solidFill>
          <a:schemeClr val="lt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1000" b="1" u="sng">
              <a:solidFill>
                <a:schemeClr val="tx1"/>
              </a:solidFill>
              <a:effectLst/>
              <a:latin typeface="+mn-lt"/>
              <a:ea typeface="+mn-ea"/>
              <a:cs typeface="+mn-cs"/>
            </a:rPr>
            <a:t>1° </a:t>
          </a:r>
          <a:r>
            <a:rPr lang="it-IT" sz="1000" b="0">
              <a:solidFill>
                <a:schemeClr val="tx1"/>
              </a:solidFill>
              <a:effectLst/>
              <a:latin typeface="+mn-lt"/>
              <a:ea typeface="+mn-ea"/>
              <a:cs typeface="+mn-cs"/>
            </a:rPr>
            <a:t>- Select the course inserting in the yellow</a:t>
          </a:r>
          <a:r>
            <a:rPr lang="it-IT" sz="1000" b="0" baseline="0">
              <a:solidFill>
                <a:schemeClr val="tx1"/>
              </a:solidFill>
              <a:effectLst/>
              <a:latin typeface="+mn-lt"/>
              <a:ea typeface="+mn-ea"/>
              <a:cs typeface="+mn-cs"/>
            </a:rPr>
            <a:t> column </a:t>
          </a:r>
          <a:r>
            <a:rPr lang="it-IT" sz="1000" b="0">
              <a:solidFill>
                <a:schemeClr val="tx1"/>
              </a:solidFill>
              <a:effectLst/>
              <a:latin typeface="+mn-lt"/>
              <a:ea typeface="+mn-ea"/>
              <a:cs typeface="+mn-cs"/>
            </a:rPr>
            <a:t>the hole's</a:t>
          </a:r>
          <a:r>
            <a:rPr lang="it-IT" sz="1000" b="0" baseline="0">
              <a:solidFill>
                <a:schemeClr val="tx1"/>
              </a:solidFill>
              <a:effectLst/>
              <a:latin typeface="+mn-lt"/>
              <a:ea typeface="+mn-ea"/>
              <a:cs typeface="+mn-cs"/>
            </a:rPr>
            <a:t> number  chosen on sheet "tables".</a:t>
          </a:r>
        </a:p>
        <a:p>
          <a:r>
            <a:rPr lang="it-IT" sz="1000" b="1" u="sng">
              <a:solidFill>
                <a:schemeClr val="tx1"/>
              </a:solidFill>
              <a:effectLst/>
              <a:latin typeface="+mn-lt"/>
              <a:ea typeface="+mn-ea"/>
              <a:cs typeface="+mn-cs"/>
            </a:rPr>
            <a:t>2° </a:t>
          </a:r>
          <a:r>
            <a:rPr lang="it-IT" sz="1000" b="0">
              <a:solidFill>
                <a:schemeClr val="tx1"/>
              </a:solidFill>
              <a:effectLst/>
              <a:latin typeface="+mn-lt"/>
              <a:ea typeface="+mn-ea"/>
              <a:cs typeface="+mn-cs"/>
            </a:rPr>
            <a:t>- Each player declares his desired bag: </a:t>
          </a:r>
          <a:r>
            <a:rPr lang="it-IT" sz="1000" b="1">
              <a:solidFill>
                <a:schemeClr val="tx1"/>
              </a:solidFill>
              <a:effectLst/>
              <a:latin typeface="+mn-lt"/>
              <a:ea typeface="+mn-ea"/>
              <a:cs typeface="+mn-cs"/>
            </a:rPr>
            <a:t>D</a:t>
          </a:r>
          <a:r>
            <a:rPr lang="it-IT" sz="1000" b="0">
              <a:solidFill>
                <a:schemeClr val="tx1"/>
              </a:solidFill>
              <a:effectLst/>
              <a:latin typeface="+mn-lt"/>
              <a:ea typeface="+mn-ea"/>
              <a:cs typeface="+mn-cs"/>
            </a:rPr>
            <a:t> = full bag</a:t>
          </a:r>
          <a:r>
            <a:rPr lang="it-IT" sz="1000" b="0" baseline="0">
              <a:solidFill>
                <a:schemeClr val="tx1"/>
              </a:solidFill>
              <a:effectLst/>
              <a:latin typeface="+mn-lt"/>
              <a:ea typeface="+mn-ea"/>
              <a:cs typeface="+mn-cs"/>
            </a:rPr>
            <a:t>,  </a:t>
          </a:r>
          <a:r>
            <a:rPr lang="it-IT" sz="1000" b="1" baseline="0">
              <a:solidFill>
                <a:schemeClr val="tx1"/>
              </a:solidFill>
              <a:effectLst/>
              <a:latin typeface="+mn-lt"/>
              <a:ea typeface="+mn-ea"/>
              <a:cs typeface="+mn-cs"/>
            </a:rPr>
            <a:t>ir</a:t>
          </a:r>
          <a:r>
            <a:rPr lang="it-IT" sz="1000" b="0" baseline="0">
              <a:solidFill>
                <a:schemeClr val="tx1"/>
              </a:solidFill>
              <a:effectLst/>
              <a:latin typeface="+mn-lt"/>
              <a:ea typeface="+mn-ea"/>
              <a:cs typeface="+mn-cs"/>
            </a:rPr>
            <a:t> =  irons ONLY from iron 6.</a:t>
          </a:r>
          <a:endParaRPr lang="it-IT" sz="1000">
            <a:effectLst/>
          </a:endParaRPr>
        </a:p>
        <a:p>
          <a:r>
            <a:rPr lang="it-IT" sz="1100" b="1" u="sng" baseline="0">
              <a:solidFill>
                <a:schemeClr val="tx1"/>
              </a:solidFill>
              <a:effectLst/>
              <a:latin typeface="+mn-lt"/>
              <a:ea typeface="+mn-ea"/>
              <a:cs typeface="+mn-cs"/>
            </a:rPr>
            <a:t>3° </a:t>
          </a:r>
          <a:r>
            <a:rPr lang="it-IT" sz="1100" b="0" baseline="0">
              <a:solidFill>
                <a:schemeClr val="tx1"/>
              </a:solidFill>
              <a:effectLst/>
              <a:latin typeface="+mn-lt"/>
              <a:ea typeface="+mn-ea"/>
              <a:cs typeface="+mn-cs"/>
            </a:rPr>
            <a:t>- </a:t>
          </a:r>
          <a:r>
            <a:rPr lang="it-IT" sz="1100" b="0">
              <a:solidFill>
                <a:schemeClr val="tx1"/>
              </a:solidFill>
              <a:effectLst/>
              <a:latin typeface="+mn-lt"/>
              <a:ea typeface="+mn-ea"/>
              <a:cs typeface="+mn-cs"/>
            </a:rPr>
            <a:t>Each player declares the</a:t>
          </a:r>
          <a:r>
            <a:rPr lang="it-IT" sz="1100" b="0" baseline="0">
              <a:solidFill>
                <a:schemeClr val="tx1"/>
              </a:solidFill>
              <a:effectLst/>
              <a:latin typeface="+mn-lt"/>
              <a:ea typeface="+mn-ea"/>
              <a:cs typeface="+mn-cs"/>
            </a:rPr>
            <a:t> distance made by the longest club in the bag</a:t>
          </a:r>
          <a:r>
            <a:rPr lang="it-IT" sz="1000" b="0">
              <a:solidFill>
                <a:schemeClr val="tx1"/>
              </a:solidFill>
              <a:effectLst/>
              <a:latin typeface="+mn-lt"/>
              <a:ea typeface="+mn-ea"/>
              <a:cs typeface="+mn-cs"/>
            </a:rPr>
            <a:t>.</a:t>
          </a:r>
          <a:endParaRPr lang="it-IT" sz="1000">
            <a:effectLst/>
          </a:endParaRPr>
        </a:p>
        <a:p>
          <a:r>
            <a:rPr lang="it-IT" sz="1100" b="0" baseline="0">
              <a:solidFill>
                <a:schemeClr val="tx1"/>
              </a:solidFill>
              <a:effectLst/>
              <a:latin typeface="+mn-lt"/>
              <a:ea typeface="+mn-ea"/>
              <a:cs typeface="+mn-cs"/>
            </a:rPr>
            <a:t>Bag and distance must be consis-tent otherwise they turn RED. </a:t>
          </a:r>
          <a:r>
            <a:rPr lang="it-IT" sz="1000" b="0" baseline="0">
              <a:solidFill>
                <a:schemeClr val="tx1"/>
              </a:solidFill>
              <a:effectLst/>
              <a:latin typeface="+mn-lt"/>
              <a:ea typeface="+mn-ea"/>
              <a:cs typeface="+mn-cs"/>
            </a:rPr>
            <a:t>Choose from the drop-down menù. </a:t>
          </a:r>
          <a:endParaRPr lang="it-IT" sz="1000">
            <a:effectLst/>
          </a:endParaRPr>
        </a:p>
        <a:p>
          <a:r>
            <a:rPr lang="it-IT" sz="1100" b="1" u="sng" baseline="0">
              <a:solidFill>
                <a:schemeClr val="tx1"/>
              </a:solidFill>
              <a:effectLst/>
              <a:latin typeface="+mn-lt"/>
              <a:ea typeface="+mn-ea"/>
              <a:cs typeface="+mn-cs"/>
            </a:rPr>
            <a:t>4</a:t>
          </a:r>
          <a:r>
            <a:rPr lang="it-IT" sz="1100" b="1" u="none" baseline="0">
              <a:solidFill>
                <a:schemeClr val="tx1"/>
              </a:solidFill>
              <a:effectLst/>
              <a:latin typeface="+mn-lt"/>
              <a:ea typeface="+mn-ea"/>
              <a:cs typeface="+mn-cs"/>
            </a:rPr>
            <a:t>° - </a:t>
          </a:r>
          <a:r>
            <a:rPr lang="it-IT" sz="1100" b="0" baseline="0">
              <a:solidFill>
                <a:schemeClr val="tx1"/>
              </a:solidFill>
              <a:effectLst/>
              <a:latin typeface="+mn-lt"/>
              <a:ea typeface="+mn-ea"/>
              <a:cs typeface="+mn-cs"/>
            </a:rPr>
            <a:t>in coloumn N, below distance, insert player's name, max 12 charahters.</a:t>
          </a:r>
          <a:endParaRPr lang="it-IT" sz="1100">
            <a:effectLst/>
          </a:endParaRPr>
        </a:p>
        <a:p>
          <a:endParaRPr lang="it-IT" sz="1100"/>
        </a:p>
      </xdr:txBody>
    </xdr:sp>
    <xdr:clientData/>
  </xdr:one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dimension ref="A1:AB16"/>
  <sheetViews>
    <sheetView workbookViewId="0">
      <selection sqref="A1:E1"/>
    </sheetView>
  </sheetViews>
  <sheetFormatPr defaultRowHeight="15" x14ac:dyDescent="0.25"/>
  <cols>
    <col min="1" max="26" width="4.5703125" customWidth="1"/>
    <col min="27" max="28" width="9.140625" style="41"/>
  </cols>
  <sheetData>
    <row r="1" spans="1:28" ht="16.5" thickBot="1" x14ac:dyDescent="0.3">
      <c r="A1" s="223" t="s">
        <v>0</v>
      </c>
      <c r="B1" s="224"/>
      <c r="C1" s="224"/>
      <c r="D1" s="224"/>
      <c r="E1" s="225"/>
      <c r="F1" s="226" t="s">
        <v>1</v>
      </c>
      <c r="G1" s="226"/>
      <c r="H1" s="226"/>
      <c r="I1" s="226"/>
      <c r="J1" s="226"/>
      <c r="K1" s="226"/>
      <c r="L1" s="226"/>
      <c r="M1" s="226"/>
      <c r="N1" s="226"/>
      <c r="O1" s="226"/>
      <c r="P1" s="226"/>
      <c r="Q1" s="226"/>
      <c r="R1" s="226"/>
      <c r="S1" s="226"/>
      <c r="T1" s="226"/>
      <c r="U1" s="24"/>
      <c r="V1" s="227"/>
      <c r="W1" s="227"/>
      <c r="X1" s="227"/>
      <c r="Y1" s="227"/>
      <c r="Z1" s="228"/>
      <c r="AA1" s="39"/>
      <c r="AB1" s="40"/>
    </row>
    <row r="2" spans="1:28" ht="15.75" x14ac:dyDescent="0.25">
      <c r="A2" s="1">
        <v>230</v>
      </c>
      <c r="B2" s="2"/>
      <c r="C2" s="2">
        <v>220</v>
      </c>
      <c r="D2" s="2"/>
      <c r="E2" s="3">
        <v>210</v>
      </c>
      <c r="F2" s="4">
        <v>200</v>
      </c>
      <c r="G2" s="4">
        <v>195</v>
      </c>
      <c r="H2" s="4">
        <v>190</v>
      </c>
      <c r="I2" s="4">
        <v>185</v>
      </c>
      <c r="J2" s="4">
        <v>180</v>
      </c>
      <c r="K2" s="4">
        <v>175</v>
      </c>
      <c r="L2" s="4">
        <v>170</v>
      </c>
      <c r="M2" s="4">
        <v>165</v>
      </c>
      <c r="N2" s="4">
        <v>160</v>
      </c>
      <c r="O2" s="4">
        <v>155</v>
      </c>
      <c r="P2" s="5">
        <v>150</v>
      </c>
      <c r="Q2" s="5">
        <v>145</v>
      </c>
      <c r="R2" s="5">
        <v>140</v>
      </c>
      <c r="S2" s="5">
        <v>135</v>
      </c>
      <c r="T2" s="5">
        <v>130</v>
      </c>
      <c r="U2" s="5">
        <v>125</v>
      </c>
      <c r="V2" s="25">
        <v>120</v>
      </c>
      <c r="W2" s="5">
        <v>115</v>
      </c>
      <c r="X2" s="5">
        <v>110</v>
      </c>
      <c r="Y2" s="26">
        <v>105</v>
      </c>
      <c r="Z2" s="27">
        <v>100</v>
      </c>
      <c r="AA2" s="219" t="s">
        <v>2</v>
      </c>
      <c r="AB2" s="220"/>
    </row>
    <row r="3" spans="1:28" ht="15.75" x14ac:dyDescent="0.25">
      <c r="A3" s="6">
        <v>214</v>
      </c>
      <c r="B3" s="7"/>
      <c r="C3" s="7">
        <v>206</v>
      </c>
      <c r="D3" s="7"/>
      <c r="E3" s="8">
        <v>197</v>
      </c>
      <c r="F3" s="9">
        <v>193</v>
      </c>
      <c r="G3" s="9">
        <v>188</v>
      </c>
      <c r="H3" s="9">
        <v>184</v>
      </c>
      <c r="I3" s="9">
        <v>179</v>
      </c>
      <c r="J3" s="9">
        <v>174</v>
      </c>
      <c r="K3" s="9">
        <v>169</v>
      </c>
      <c r="L3" s="9">
        <v>165</v>
      </c>
      <c r="M3" s="9">
        <v>160</v>
      </c>
      <c r="N3" s="9">
        <v>155</v>
      </c>
      <c r="O3" s="9">
        <v>150</v>
      </c>
      <c r="P3" s="10">
        <v>146</v>
      </c>
      <c r="Q3" s="10">
        <v>141</v>
      </c>
      <c r="R3" s="10">
        <v>136</v>
      </c>
      <c r="S3" s="10">
        <v>131</v>
      </c>
      <c r="T3" s="10">
        <v>127</v>
      </c>
      <c r="U3" s="10">
        <v>122</v>
      </c>
      <c r="V3" s="28">
        <v>117</v>
      </c>
      <c r="W3" s="10">
        <v>112</v>
      </c>
      <c r="X3" s="10">
        <v>107</v>
      </c>
      <c r="Y3" s="29">
        <v>102</v>
      </c>
      <c r="Z3" s="30">
        <v>98</v>
      </c>
      <c r="AA3" s="219" t="s">
        <v>3</v>
      </c>
      <c r="AB3" s="220"/>
    </row>
    <row r="4" spans="1:28" ht="15.75" x14ac:dyDescent="0.25">
      <c r="A4" s="11">
        <v>194</v>
      </c>
      <c r="B4" s="7"/>
      <c r="C4" s="7">
        <v>186</v>
      </c>
      <c r="D4" s="7"/>
      <c r="E4" s="8">
        <v>178</v>
      </c>
      <c r="F4" s="12">
        <v>175</v>
      </c>
      <c r="G4" s="12">
        <v>171</v>
      </c>
      <c r="H4" s="12">
        <v>166</v>
      </c>
      <c r="I4" s="12">
        <v>162</v>
      </c>
      <c r="J4" s="12">
        <v>158</v>
      </c>
      <c r="K4" s="9">
        <v>155</v>
      </c>
      <c r="L4" s="9">
        <v>150</v>
      </c>
      <c r="M4" s="9">
        <v>146</v>
      </c>
      <c r="N4" s="12">
        <v>141</v>
      </c>
      <c r="O4" s="12">
        <v>137</v>
      </c>
      <c r="P4" s="13">
        <v>132</v>
      </c>
      <c r="Q4" s="13">
        <v>128</v>
      </c>
      <c r="R4" s="13">
        <v>124</v>
      </c>
      <c r="S4" s="13">
        <v>119</v>
      </c>
      <c r="T4" s="13">
        <v>115</v>
      </c>
      <c r="U4" s="13">
        <v>111</v>
      </c>
      <c r="V4" s="31">
        <v>106</v>
      </c>
      <c r="W4" s="13">
        <v>102</v>
      </c>
      <c r="X4" s="13">
        <v>98</v>
      </c>
      <c r="Y4" s="32">
        <v>93</v>
      </c>
      <c r="Z4" s="33">
        <v>89</v>
      </c>
      <c r="AA4" s="219" t="s">
        <v>4</v>
      </c>
      <c r="AB4" s="220"/>
    </row>
    <row r="5" spans="1:28" ht="15.75" x14ac:dyDescent="0.25">
      <c r="A5" s="11">
        <v>174</v>
      </c>
      <c r="B5" s="7"/>
      <c r="C5" s="7">
        <v>168</v>
      </c>
      <c r="D5" s="7"/>
      <c r="E5" s="8">
        <v>160</v>
      </c>
      <c r="F5" s="12">
        <v>157</v>
      </c>
      <c r="G5" s="12">
        <v>153</v>
      </c>
      <c r="H5" s="12">
        <v>150</v>
      </c>
      <c r="I5" s="12">
        <v>146</v>
      </c>
      <c r="J5" s="12">
        <v>142</v>
      </c>
      <c r="K5" s="9">
        <v>139</v>
      </c>
      <c r="L5" s="9">
        <v>135</v>
      </c>
      <c r="M5" s="9">
        <v>131</v>
      </c>
      <c r="N5" s="12">
        <v>127</v>
      </c>
      <c r="O5" s="12">
        <v>123</v>
      </c>
      <c r="P5" s="13">
        <v>119</v>
      </c>
      <c r="Q5" s="13">
        <v>115</v>
      </c>
      <c r="R5" s="13">
        <v>113</v>
      </c>
      <c r="S5" s="13">
        <v>109</v>
      </c>
      <c r="T5" s="13">
        <v>105</v>
      </c>
      <c r="U5" s="13">
        <v>100</v>
      </c>
      <c r="V5" s="31">
        <v>96</v>
      </c>
      <c r="W5" s="13">
        <v>92</v>
      </c>
      <c r="X5" s="13">
        <v>88</v>
      </c>
      <c r="Y5" s="32">
        <v>84</v>
      </c>
      <c r="Z5" s="33">
        <v>80</v>
      </c>
      <c r="AA5" s="219" t="s">
        <v>5</v>
      </c>
      <c r="AB5" s="220"/>
    </row>
    <row r="6" spans="1:28" ht="15.75" x14ac:dyDescent="0.25">
      <c r="A6" s="14">
        <v>161</v>
      </c>
      <c r="B6" s="15"/>
      <c r="C6" s="15">
        <v>151</v>
      </c>
      <c r="D6" s="15"/>
      <c r="E6" s="16">
        <v>143</v>
      </c>
      <c r="F6" s="17">
        <v>138</v>
      </c>
      <c r="G6" s="18">
        <v>133</v>
      </c>
      <c r="H6" s="18">
        <v>128</v>
      </c>
      <c r="I6" s="18">
        <v>123</v>
      </c>
      <c r="J6" s="17">
        <v>120</v>
      </c>
      <c r="K6" s="17">
        <v>117</v>
      </c>
      <c r="L6" s="17">
        <v>113</v>
      </c>
      <c r="M6" s="17">
        <v>109</v>
      </c>
      <c r="N6" s="17">
        <v>105</v>
      </c>
      <c r="O6" s="18">
        <v>102</v>
      </c>
      <c r="P6" s="13">
        <v>98</v>
      </c>
      <c r="Q6" s="13">
        <v>95</v>
      </c>
      <c r="R6" s="10">
        <v>91</v>
      </c>
      <c r="S6" s="13">
        <v>87</v>
      </c>
      <c r="T6" s="13">
        <v>82</v>
      </c>
      <c r="U6" s="13">
        <v>78</v>
      </c>
      <c r="V6" s="28">
        <v>74</v>
      </c>
      <c r="W6" s="13">
        <v>70</v>
      </c>
      <c r="X6" s="13">
        <v>66</v>
      </c>
      <c r="Y6" s="32">
        <v>62</v>
      </c>
      <c r="Z6" s="34">
        <v>58</v>
      </c>
      <c r="AA6" s="219" t="s">
        <v>6</v>
      </c>
      <c r="AB6" s="220"/>
    </row>
    <row r="7" spans="1:28" ht="15.75" x14ac:dyDescent="0.25">
      <c r="A7" s="11">
        <v>151</v>
      </c>
      <c r="B7" s="7"/>
      <c r="C7" s="7">
        <v>142</v>
      </c>
      <c r="D7" s="7"/>
      <c r="E7" s="8">
        <v>133</v>
      </c>
      <c r="F7" s="19">
        <v>129</v>
      </c>
      <c r="G7" s="19">
        <v>124</v>
      </c>
      <c r="H7" s="19">
        <v>120</v>
      </c>
      <c r="I7" s="19">
        <v>115</v>
      </c>
      <c r="J7" s="19">
        <v>113</v>
      </c>
      <c r="K7" s="20">
        <v>110</v>
      </c>
      <c r="L7" s="20">
        <v>106</v>
      </c>
      <c r="M7" s="20">
        <v>103</v>
      </c>
      <c r="N7" s="19">
        <v>99</v>
      </c>
      <c r="O7" s="19">
        <v>96</v>
      </c>
      <c r="P7" s="21">
        <v>92</v>
      </c>
      <c r="Q7" s="21">
        <v>90</v>
      </c>
      <c r="R7" s="21">
        <v>86</v>
      </c>
      <c r="S7" s="21">
        <v>82</v>
      </c>
      <c r="T7" s="21">
        <v>78</v>
      </c>
      <c r="U7" s="21">
        <v>74</v>
      </c>
      <c r="V7" s="35">
        <v>70</v>
      </c>
      <c r="W7" s="21">
        <v>66</v>
      </c>
      <c r="X7" s="21">
        <v>62</v>
      </c>
      <c r="Y7" s="36">
        <v>58</v>
      </c>
      <c r="Z7" s="37">
        <v>54</v>
      </c>
      <c r="AA7" s="221" t="s">
        <v>7</v>
      </c>
      <c r="AB7" s="222"/>
    </row>
    <row r="8" spans="1:28" ht="15.75" x14ac:dyDescent="0.25">
      <c r="A8" s="6">
        <v>141</v>
      </c>
      <c r="B8" s="7"/>
      <c r="C8" s="7">
        <v>132</v>
      </c>
      <c r="D8" s="7"/>
      <c r="E8" s="8">
        <v>126</v>
      </c>
      <c r="F8" s="9">
        <v>121</v>
      </c>
      <c r="G8" s="12">
        <v>117</v>
      </c>
      <c r="H8" s="12">
        <v>112</v>
      </c>
      <c r="I8" s="12">
        <v>108</v>
      </c>
      <c r="J8" s="9">
        <v>106</v>
      </c>
      <c r="K8" s="9">
        <v>102</v>
      </c>
      <c r="L8" s="9">
        <v>99</v>
      </c>
      <c r="M8" s="9">
        <v>96</v>
      </c>
      <c r="N8" s="9">
        <v>93</v>
      </c>
      <c r="O8" s="12">
        <v>89</v>
      </c>
      <c r="P8" s="13">
        <v>86</v>
      </c>
      <c r="Q8" s="13">
        <v>83</v>
      </c>
      <c r="R8" s="10">
        <v>80</v>
      </c>
      <c r="S8" s="13">
        <v>76</v>
      </c>
      <c r="T8" s="13">
        <v>72</v>
      </c>
      <c r="U8" s="13">
        <v>69</v>
      </c>
      <c r="V8" s="28">
        <v>65</v>
      </c>
      <c r="W8" s="13">
        <v>61</v>
      </c>
      <c r="X8" s="13">
        <v>58</v>
      </c>
      <c r="Y8" s="32">
        <v>54</v>
      </c>
      <c r="Z8" s="30">
        <v>51</v>
      </c>
      <c r="AA8" s="219" t="s">
        <v>8</v>
      </c>
      <c r="AB8" s="220"/>
    </row>
    <row r="9" spans="1:28" ht="15.75" x14ac:dyDescent="0.25">
      <c r="A9" s="11">
        <v>131</v>
      </c>
      <c r="B9" s="7"/>
      <c r="C9" s="7">
        <v>123</v>
      </c>
      <c r="D9" s="7"/>
      <c r="E9" s="8">
        <v>116</v>
      </c>
      <c r="F9" s="12">
        <v>112</v>
      </c>
      <c r="G9" s="12">
        <v>108</v>
      </c>
      <c r="H9" s="12">
        <v>104</v>
      </c>
      <c r="I9" s="12">
        <v>100</v>
      </c>
      <c r="J9" s="12">
        <v>99</v>
      </c>
      <c r="K9" s="9">
        <v>96</v>
      </c>
      <c r="L9" s="9">
        <v>93</v>
      </c>
      <c r="M9" s="9">
        <v>89</v>
      </c>
      <c r="N9" s="12">
        <v>86</v>
      </c>
      <c r="O9" s="12">
        <v>83</v>
      </c>
      <c r="P9" s="13">
        <v>80</v>
      </c>
      <c r="Q9" s="13">
        <v>79</v>
      </c>
      <c r="R9" s="13">
        <v>75</v>
      </c>
      <c r="S9" s="13">
        <v>72</v>
      </c>
      <c r="T9" s="13">
        <v>68</v>
      </c>
      <c r="U9" s="13">
        <v>65</v>
      </c>
      <c r="V9" s="31">
        <v>61</v>
      </c>
      <c r="W9" s="13">
        <v>58</v>
      </c>
      <c r="X9" s="13">
        <v>54</v>
      </c>
      <c r="Y9" s="32">
        <v>51</v>
      </c>
      <c r="Z9" s="33">
        <v>47</v>
      </c>
      <c r="AA9" s="219" t="s">
        <v>9</v>
      </c>
      <c r="AB9" s="220"/>
    </row>
    <row r="10" spans="1:28" ht="15.75" x14ac:dyDescent="0.25">
      <c r="A10" s="11">
        <v>116</v>
      </c>
      <c r="B10" s="7"/>
      <c r="C10" s="7">
        <v>109</v>
      </c>
      <c r="D10" s="7"/>
      <c r="E10" s="8">
        <v>104</v>
      </c>
      <c r="F10" s="12">
        <v>100</v>
      </c>
      <c r="G10" s="12">
        <v>97</v>
      </c>
      <c r="H10" s="12">
        <v>93</v>
      </c>
      <c r="I10" s="12">
        <v>89</v>
      </c>
      <c r="J10" s="12">
        <v>88</v>
      </c>
      <c r="K10" s="9">
        <v>85</v>
      </c>
      <c r="L10" s="9">
        <v>82</v>
      </c>
      <c r="M10" s="9">
        <v>80</v>
      </c>
      <c r="N10" s="12">
        <v>77</v>
      </c>
      <c r="O10" s="12">
        <v>74</v>
      </c>
      <c r="P10" s="13">
        <v>71</v>
      </c>
      <c r="Q10" s="13">
        <v>70</v>
      </c>
      <c r="R10" s="13">
        <v>67</v>
      </c>
      <c r="S10" s="13">
        <v>64</v>
      </c>
      <c r="T10" s="13">
        <v>60</v>
      </c>
      <c r="U10" s="13">
        <v>57</v>
      </c>
      <c r="V10" s="28">
        <v>54</v>
      </c>
      <c r="W10" s="13">
        <v>51</v>
      </c>
      <c r="X10" s="13">
        <v>48</v>
      </c>
      <c r="Y10" s="32">
        <v>45</v>
      </c>
      <c r="Z10" s="30">
        <v>42</v>
      </c>
      <c r="AA10" s="219" t="s">
        <v>10</v>
      </c>
      <c r="AB10" s="220"/>
    </row>
    <row r="11" spans="1:28" ht="15.75" x14ac:dyDescent="0.25">
      <c r="A11" s="11">
        <v>106</v>
      </c>
      <c r="B11" s="7"/>
      <c r="C11" s="7">
        <v>99</v>
      </c>
      <c r="D11" s="7"/>
      <c r="E11" s="8">
        <v>94</v>
      </c>
      <c r="F11" s="12">
        <v>91</v>
      </c>
      <c r="G11" s="12">
        <v>87</v>
      </c>
      <c r="H11" s="12">
        <v>84</v>
      </c>
      <c r="I11" s="12">
        <v>81</v>
      </c>
      <c r="J11" s="12">
        <v>80</v>
      </c>
      <c r="K11" s="9">
        <v>78</v>
      </c>
      <c r="L11" s="9">
        <v>75</v>
      </c>
      <c r="M11" s="9">
        <v>73</v>
      </c>
      <c r="N11" s="12">
        <v>70</v>
      </c>
      <c r="O11" s="12">
        <v>68</v>
      </c>
      <c r="P11" s="13">
        <v>65</v>
      </c>
      <c r="Q11" s="13">
        <v>63</v>
      </c>
      <c r="R11" s="13">
        <v>60</v>
      </c>
      <c r="S11" s="13">
        <v>58</v>
      </c>
      <c r="T11" s="13">
        <v>55</v>
      </c>
      <c r="U11" s="13">
        <v>52</v>
      </c>
      <c r="V11" s="31">
        <v>49</v>
      </c>
      <c r="W11" s="13">
        <v>46</v>
      </c>
      <c r="X11" s="13">
        <v>43</v>
      </c>
      <c r="Y11" s="32">
        <v>41</v>
      </c>
      <c r="Z11" s="33">
        <v>38</v>
      </c>
      <c r="AA11" s="219" t="s">
        <v>11</v>
      </c>
      <c r="AB11" s="220"/>
    </row>
    <row r="12" spans="1:28" ht="15.75" x14ac:dyDescent="0.25">
      <c r="A12" s="11">
        <v>96</v>
      </c>
      <c r="B12" s="7"/>
      <c r="C12" s="7">
        <v>90</v>
      </c>
      <c r="D12" s="7"/>
      <c r="E12" s="8">
        <v>86</v>
      </c>
      <c r="F12" s="12">
        <v>83</v>
      </c>
      <c r="G12" s="12">
        <v>80</v>
      </c>
      <c r="H12" s="12">
        <v>77</v>
      </c>
      <c r="I12" s="12">
        <v>74</v>
      </c>
      <c r="J12" s="12">
        <v>73</v>
      </c>
      <c r="K12" s="9">
        <v>70</v>
      </c>
      <c r="L12" s="9">
        <v>68</v>
      </c>
      <c r="M12" s="9">
        <v>66</v>
      </c>
      <c r="N12" s="12">
        <v>64</v>
      </c>
      <c r="O12" s="12">
        <v>61</v>
      </c>
      <c r="P12" s="13">
        <v>59</v>
      </c>
      <c r="Q12" s="13">
        <v>58</v>
      </c>
      <c r="R12" s="13">
        <v>56</v>
      </c>
      <c r="S12" s="13">
        <v>53</v>
      </c>
      <c r="T12" s="13">
        <v>50</v>
      </c>
      <c r="U12" s="13">
        <v>48</v>
      </c>
      <c r="V12" s="28">
        <v>45</v>
      </c>
      <c r="W12" s="13">
        <v>42</v>
      </c>
      <c r="X12" s="13">
        <v>40</v>
      </c>
      <c r="Y12" s="32">
        <v>37</v>
      </c>
      <c r="Z12" s="30">
        <v>35</v>
      </c>
      <c r="AA12" s="219" t="s">
        <v>12</v>
      </c>
      <c r="AB12" s="220"/>
    </row>
    <row r="13" spans="1:28" ht="15.75" x14ac:dyDescent="0.25">
      <c r="A13" s="11">
        <v>81</v>
      </c>
      <c r="B13" s="7"/>
      <c r="C13" s="7">
        <v>76</v>
      </c>
      <c r="D13" s="7"/>
      <c r="E13" s="8">
        <v>72</v>
      </c>
      <c r="F13" s="12">
        <v>70</v>
      </c>
      <c r="G13" s="12">
        <v>67</v>
      </c>
      <c r="H13" s="12">
        <v>65</v>
      </c>
      <c r="I13" s="12">
        <v>62</v>
      </c>
      <c r="J13" s="12">
        <v>63</v>
      </c>
      <c r="K13" s="9">
        <v>61</v>
      </c>
      <c r="L13" s="9">
        <v>59</v>
      </c>
      <c r="M13" s="9">
        <v>56</v>
      </c>
      <c r="N13" s="12">
        <v>54</v>
      </c>
      <c r="O13" s="12">
        <v>52</v>
      </c>
      <c r="P13" s="13">
        <v>50</v>
      </c>
      <c r="Q13" s="13">
        <v>50</v>
      </c>
      <c r="R13" s="13">
        <v>47</v>
      </c>
      <c r="S13" s="13">
        <v>45</v>
      </c>
      <c r="T13" s="13">
        <v>43</v>
      </c>
      <c r="U13" s="13">
        <v>40</v>
      </c>
      <c r="V13" s="28">
        <v>38</v>
      </c>
      <c r="W13" s="13">
        <v>36</v>
      </c>
      <c r="X13" s="13">
        <v>33</v>
      </c>
      <c r="Y13" s="32">
        <v>31</v>
      </c>
      <c r="Z13" s="30">
        <v>28</v>
      </c>
      <c r="AA13" s="219" t="s">
        <v>13</v>
      </c>
      <c r="AB13" s="220"/>
    </row>
    <row r="14" spans="1:28" ht="15.75" x14ac:dyDescent="0.25">
      <c r="A14" s="11">
        <v>71</v>
      </c>
      <c r="B14" s="7"/>
      <c r="C14" s="7">
        <v>66</v>
      </c>
      <c r="D14" s="7"/>
      <c r="E14" s="8">
        <v>64</v>
      </c>
      <c r="F14" s="12">
        <v>62</v>
      </c>
      <c r="G14" s="12">
        <v>59</v>
      </c>
      <c r="H14" s="12">
        <v>57</v>
      </c>
      <c r="I14" s="12">
        <v>55</v>
      </c>
      <c r="J14" s="12">
        <v>55</v>
      </c>
      <c r="K14" s="9">
        <v>54</v>
      </c>
      <c r="L14" s="9">
        <v>52</v>
      </c>
      <c r="M14" s="9">
        <v>50</v>
      </c>
      <c r="N14" s="12">
        <v>48</v>
      </c>
      <c r="O14" s="12">
        <v>47</v>
      </c>
      <c r="P14" s="13">
        <v>45</v>
      </c>
      <c r="Q14" s="13">
        <v>43</v>
      </c>
      <c r="R14" s="13">
        <v>41</v>
      </c>
      <c r="S14" s="13">
        <v>39</v>
      </c>
      <c r="T14" s="13">
        <v>37</v>
      </c>
      <c r="U14" s="13">
        <v>35</v>
      </c>
      <c r="V14" s="28">
        <v>33</v>
      </c>
      <c r="W14" s="13">
        <v>31</v>
      </c>
      <c r="X14" s="13">
        <v>29</v>
      </c>
      <c r="Y14" s="32">
        <v>27</v>
      </c>
      <c r="Z14" s="30">
        <v>25</v>
      </c>
      <c r="AA14" s="219" t="s">
        <v>14</v>
      </c>
      <c r="AB14" s="220"/>
    </row>
    <row r="15" spans="1:28" ht="15.75" x14ac:dyDescent="0.25">
      <c r="A15" s="11">
        <v>30</v>
      </c>
      <c r="B15" s="7"/>
      <c r="C15" s="7">
        <v>30</v>
      </c>
      <c r="D15" s="7"/>
      <c r="E15" s="8">
        <v>30</v>
      </c>
      <c r="F15" s="12">
        <v>28</v>
      </c>
      <c r="G15" s="12">
        <v>28</v>
      </c>
      <c r="H15" s="12">
        <v>37</v>
      </c>
      <c r="I15" s="12">
        <v>37</v>
      </c>
      <c r="J15" s="12">
        <v>26</v>
      </c>
      <c r="K15" s="9">
        <v>26</v>
      </c>
      <c r="L15" s="9">
        <v>25</v>
      </c>
      <c r="M15" s="9">
        <v>25</v>
      </c>
      <c r="N15" s="12">
        <v>24</v>
      </c>
      <c r="O15" s="12">
        <v>24</v>
      </c>
      <c r="P15" s="13">
        <v>23</v>
      </c>
      <c r="Q15" s="13">
        <v>23</v>
      </c>
      <c r="R15" s="13">
        <v>20</v>
      </c>
      <c r="S15" s="13">
        <v>20</v>
      </c>
      <c r="T15" s="13">
        <v>20</v>
      </c>
      <c r="U15" s="13">
        <v>20</v>
      </c>
      <c r="V15" s="28">
        <v>18</v>
      </c>
      <c r="W15" s="13">
        <v>18</v>
      </c>
      <c r="X15" s="13">
        <v>15</v>
      </c>
      <c r="Y15" s="32">
        <v>15</v>
      </c>
      <c r="Z15" s="30">
        <v>15</v>
      </c>
      <c r="AA15" s="219" t="s">
        <v>15</v>
      </c>
      <c r="AB15" s="220"/>
    </row>
    <row r="16" spans="1:28" ht="15.75" x14ac:dyDescent="0.25">
      <c r="A16" s="22">
        <v>230</v>
      </c>
      <c r="B16" s="22">
        <v>225</v>
      </c>
      <c r="C16" s="22">
        <v>220</v>
      </c>
      <c r="D16" s="22">
        <v>215</v>
      </c>
      <c r="E16" s="22">
        <v>210</v>
      </c>
      <c r="F16" s="22">
        <v>200</v>
      </c>
      <c r="G16" s="22">
        <v>195</v>
      </c>
      <c r="H16" s="22">
        <v>190</v>
      </c>
      <c r="I16" s="22">
        <v>185</v>
      </c>
      <c r="J16" s="22">
        <v>180</v>
      </c>
      <c r="K16" s="22">
        <v>175</v>
      </c>
      <c r="L16" s="22">
        <v>170</v>
      </c>
      <c r="M16" s="22">
        <v>165</v>
      </c>
      <c r="N16" s="22">
        <v>160</v>
      </c>
      <c r="O16" s="22">
        <v>155</v>
      </c>
      <c r="P16" s="23">
        <v>150</v>
      </c>
      <c r="Q16" s="23">
        <v>145</v>
      </c>
      <c r="R16" s="23">
        <v>140</v>
      </c>
      <c r="S16" s="23">
        <v>135</v>
      </c>
      <c r="T16" s="23">
        <v>130</v>
      </c>
      <c r="U16" s="23">
        <v>125</v>
      </c>
      <c r="V16" s="23">
        <v>120</v>
      </c>
      <c r="W16" s="23">
        <v>115</v>
      </c>
      <c r="X16" s="23">
        <v>110</v>
      </c>
      <c r="Y16" s="22">
        <v>105</v>
      </c>
      <c r="Z16" s="38">
        <v>100</v>
      </c>
      <c r="AA16" s="219"/>
      <c r="AB16" s="220"/>
    </row>
  </sheetData>
  <sheetProtection algorithmName="SHA-512" hashValue="6+erq7oQ3ILYQYbqY3vkweGUTt9tuodL9f5ahvTFN49ALplXK1heaf+Nt5L5swiaZiLh8l2TpBFF6yVm1VCT6g==" saltValue="LVXfUb1uwOzMfCw8nTqV1Q==" spinCount="100000" sheet="1" objects="1" scenarios="1" selectLockedCells="1"/>
  <mergeCells count="18">
    <mergeCell ref="AA4:AB4"/>
    <mergeCell ref="A1:E1"/>
    <mergeCell ref="F1:T1"/>
    <mergeCell ref="V1:Z1"/>
    <mergeCell ref="AA2:AB2"/>
    <mergeCell ref="AA3:AB3"/>
    <mergeCell ref="AA16:AB16"/>
    <mergeCell ref="AA5:AB5"/>
    <mergeCell ref="AA6:AB6"/>
    <mergeCell ref="AA7:AB7"/>
    <mergeCell ref="AA8:AB8"/>
    <mergeCell ref="AA9:AB9"/>
    <mergeCell ref="AA10:AB10"/>
    <mergeCell ref="AA11:AB11"/>
    <mergeCell ref="AA12:AB12"/>
    <mergeCell ref="AA13:AB13"/>
    <mergeCell ref="AA14:AB14"/>
    <mergeCell ref="AA15:AB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3"/>
  <dimension ref="A1:AK110"/>
  <sheetViews>
    <sheetView workbookViewId="0"/>
  </sheetViews>
  <sheetFormatPr defaultRowHeight="15.75" x14ac:dyDescent="0.25"/>
  <cols>
    <col min="1" max="1" width="1.28515625" style="44" customWidth="1"/>
    <col min="2" max="3" width="4.140625" style="44" hidden="1" customWidth="1"/>
    <col min="4" max="4" width="3.5703125" style="49" customWidth="1"/>
    <col min="5" max="5" width="5.85546875" style="177" customWidth="1"/>
    <col min="6" max="6" width="6.7109375" style="56" customWidth="1"/>
    <col min="7" max="7" width="2.7109375" style="53" customWidth="1"/>
    <col min="8" max="8" width="6.7109375" style="53" customWidth="1"/>
    <col min="9" max="10" width="5.140625" style="56" customWidth="1"/>
    <col min="11" max="11" width="4.42578125" style="157" customWidth="1"/>
    <col min="12" max="12" width="4.7109375" style="56" customWidth="1"/>
    <col min="13" max="13" width="3.28515625" style="44" customWidth="1"/>
    <col min="14" max="14" width="5.85546875" hidden="1" customWidth="1"/>
    <col min="15" max="15" width="6.7109375" hidden="1" customWidth="1"/>
    <col min="16" max="16" width="2.7109375" hidden="1" customWidth="1"/>
    <col min="17" max="17" width="6.7109375" hidden="1" customWidth="1"/>
    <col min="18" max="19" width="5.140625" hidden="1" customWidth="1"/>
    <col min="20" max="20" width="4.42578125" hidden="1" customWidth="1"/>
    <col min="21" max="21" width="4.7109375" hidden="1" customWidth="1"/>
    <col min="24" max="31" width="0" hidden="1" customWidth="1"/>
    <col min="38" max="84" width="4.7109375" style="44" customWidth="1"/>
    <col min="85" max="16384" width="9.140625" style="44"/>
  </cols>
  <sheetData>
    <row r="1" spans="1:31" ht="8.25" customHeight="1" x14ac:dyDescent="0.25"/>
    <row r="2" spans="1:31" ht="15.75" customHeight="1" x14ac:dyDescent="0.25"/>
    <row r="3" spans="1:31" ht="15.75" customHeight="1" x14ac:dyDescent="0.25">
      <c r="F3" s="63" t="s">
        <v>29</v>
      </c>
      <c r="G3" s="174">
        <f>COUNTIF(E$6:E$109,F3)</f>
        <v>14</v>
      </c>
      <c r="H3" s="61" t="s">
        <v>27</v>
      </c>
      <c r="I3" s="62">
        <f>COUNTIF(E$6:E$109,H3)</f>
        <v>28</v>
      </c>
      <c r="J3" s="61" t="s">
        <v>28</v>
      </c>
      <c r="K3" s="62">
        <f>COUNTIF(E$6:E$109,J3)</f>
        <v>51</v>
      </c>
      <c r="L3" s="173">
        <f>SUM(G3:K3)</f>
        <v>93</v>
      </c>
    </row>
    <row r="4" spans="1:31" ht="15.75" customHeight="1" thickBot="1" x14ac:dyDescent="0.3">
      <c r="A4" s="48"/>
      <c r="B4" s="48"/>
      <c r="E4" s="229" t="s">
        <v>47</v>
      </c>
      <c r="F4" s="230"/>
      <c r="G4" s="175">
        <v>15</v>
      </c>
      <c r="H4" s="176" t="s">
        <v>44</v>
      </c>
      <c r="L4" s="64" t="s">
        <v>42</v>
      </c>
    </row>
    <row r="5" spans="1:31" ht="15.75" customHeight="1" x14ac:dyDescent="0.25">
      <c r="D5" s="49" t="s">
        <v>53</v>
      </c>
      <c r="E5" s="231" t="s">
        <v>46</v>
      </c>
      <c r="F5" s="232"/>
      <c r="G5" s="232"/>
      <c r="H5" s="232"/>
      <c r="I5" s="232"/>
      <c r="J5" s="232"/>
      <c r="K5" s="159">
        <f>I6-G4</f>
        <v>185</v>
      </c>
      <c r="L5" s="65" t="s">
        <v>25</v>
      </c>
      <c r="M5" s="46"/>
      <c r="N5" s="193" t="s">
        <v>46</v>
      </c>
      <c r="O5" s="187"/>
      <c r="P5" s="187"/>
      <c r="Q5" s="187"/>
      <c r="R5" s="187"/>
      <c r="S5" s="187"/>
      <c r="T5" s="187">
        <v>114</v>
      </c>
      <c r="U5" s="188" t="s">
        <v>25</v>
      </c>
    </row>
    <row r="6" spans="1:31" x14ac:dyDescent="0.25">
      <c r="D6" s="49">
        <v>1</v>
      </c>
      <c r="E6" s="178" t="s">
        <v>24</v>
      </c>
      <c r="F6" s="57" t="s">
        <v>40</v>
      </c>
      <c r="G6" s="55" t="s">
        <v>39</v>
      </c>
      <c r="H6" s="55" t="s">
        <v>30</v>
      </c>
      <c r="I6" s="57">
        <v>200</v>
      </c>
      <c r="J6" s="57">
        <v>193</v>
      </c>
      <c r="K6" s="160">
        <f>I6-J6-G4</f>
        <v>-8</v>
      </c>
      <c r="L6" s="66">
        <f>I6+J6</f>
        <v>393</v>
      </c>
      <c r="M6" s="46"/>
      <c r="N6" s="195" t="s">
        <v>24</v>
      </c>
      <c r="O6" s="55" t="s">
        <v>49</v>
      </c>
      <c r="P6" s="55" t="s">
        <v>39</v>
      </c>
      <c r="Q6" s="55" t="s">
        <v>50</v>
      </c>
      <c r="R6" s="55">
        <v>129</v>
      </c>
      <c r="S6" s="55">
        <v>121</v>
      </c>
      <c r="T6" s="55">
        <v>-7</v>
      </c>
      <c r="U6" s="190">
        <v>250</v>
      </c>
    </row>
    <row r="7" spans="1:31" ht="16.5" thickBot="1" x14ac:dyDescent="0.3">
      <c r="D7" s="49">
        <v>2</v>
      </c>
      <c r="E7" s="178" t="s">
        <v>24</v>
      </c>
      <c r="F7" s="57" t="s">
        <v>40</v>
      </c>
      <c r="G7" s="55" t="s">
        <v>39</v>
      </c>
      <c r="H7" s="55" t="s">
        <v>31</v>
      </c>
      <c r="I7" s="57">
        <v>200</v>
      </c>
      <c r="J7" s="57">
        <v>175</v>
      </c>
      <c r="K7" s="160">
        <f>I7-J7-G4</f>
        <v>10</v>
      </c>
      <c r="L7" s="66">
        <f t="shared" ref="L7:L17" si="0">I7+J7+K7</f>
        <v>385</v>
      </c>
      <c r="M7" s="46"/>
      <c r="N7" s="195" t="s">
        <v>24</v>
      </c>
      <c r="O7" s="55" t="s">
        <v>49</v>
      </c>
      <c r="P7" s="55" t="s">
        <v>39</v>
      </c>
      <c r="Q7" s="55" t="s">
        <v>51</v>
      </c>
      <c r="R7" s="55">
        <v>129</v>
      </c>
      <c r="S7" s="55">
        <v>112</v>
      </c>
      <c r="T7" s="55">
        <v>2</v>
      </c>
      <c r="U7" s="190">
        <v>241</v>
      </c>
    </row>
    <row r="8" spans="1:31" x14ac:dyDescent="0.25">
      <c r="D8" s="49">
        <v>3</v>
      </c>
      <c r="E8" s="179" t="s">
        <v>26</v>
      </c>
      <c r="F8" s="57" t="s">
        <v>40</v>
      </c>
      <c r="G8" s="55" t="s">
        <v>39</v>
      </c>
      <c r="H8" s="55" t="s">
        <v>32</v>
      </c>
      <c r="I8" s="57">
        <v>200</v>
      </c>
      <c r="J8" s="57">
        <v>157</v>
      </c>
      <c r="K8" s="160">
        <f>I8-J8-G4</f>
        <v>28</v>
      </c>
      <c r="L8" s="66">
        <f t="shared" si="0"/>
        <v>385</v>
      </c>
      <c r="M8" s="46"/>
      <c r="N8" s="189" t="s">
        <v>24</v>
      </c>
      <c r="O8" s="55" t="s">
        <v>49</v>
      </c>
      <c r="P8" s="55" t="s">
        <v>39</v>
      </c>
      <c r="Q8" s="55" t="s">
        <v>52</v>
      </c>
      <c r="R8" s="55">
        <v>129</v>
      </c>
      <c r="S8" s="55">
        <v>100</v>
      </c>
      <c r="T8" s="55">
        <v>14</v>
      </c>
      <c r="U8" s="190">
        <v>243</v>
      </c>
      <c r="X8" s="196" t="s">
        <v>46</v>
      </c>
      <c r="Y8" s="187"/>
      <c r="Z8" s="187"/>
      <c r="AA8" s="187"/>
      <c r="AB8" s="187"/>
      <c r="AC8" s="187"/>
      <c r="AD8" s="187">
        <v>142</v>
      </c>
      <c r="AE8" s="188" t="s">
        <v>25</v>
      </c>
    </row>
    <row r="9" spans="1:31" x14ac:dyDescent="0.25">
      <c r="D9" s="49">
        <v>4</v>
      </c>
      <c r="E9" s="179" t="s">
        <v>26</v>
      </c>
      <c r="F9" s="57" t="s">
        <v>40</v>
      </c>
      <c r="G9" s="55" t="s">
        <v>39</v>
      </c>
      <c r="H9" s="55" t="s">
        <v>48</v>
      </c>
      <c r="I9" s="57">
        <v>200</v>
      </c>
      <c r="J9" s="57">
        <v>138</v>
      </c>
      <c r="K9" s="160">
        <f>I9-J9-G4</f>
        <v>47</v>
      </c>
      <c r="L9" s="66">
        <f t="shared" si="0"/>
        <v>385</v>
      </c>
      <c r="M9" s="46"/>
      <c r="N9" s="189" t="s">
        <v>26</v>
      </c>
      <c r="O9" s="55" t="s">
        <v>49</v>
      </c>
      <c r="P9" s="55" t="s">
        <v>39</v>
      </c>
      <c r="Q9" s="55" t="s">
        <v>20</v>
      </c>
      <c r="R9" s="55">
        <v>129</v>
      </c>
      <c r="S9" s="55">
        <v>91</v>
      </c>
      <c r="T9" s="55">
        <v>23</v>
      </c>
      <c r="U9" s="190">
        <v>243</v>
      </c>
      <c r="X9" s="195" t="s">
        <v>24</v>
      </c>
      <c r="Y9" s="55" t="s">
        <v>32</v>
      </c>
      <c r="Z9" s="55" t="s">
        <v>39</v>
      </c>
      <c r="AA9" s="55" t="s">
        <v>48</v>
      </c>
      <c r="AB9" s="55">
        <v>157</v>
      </c>
      <c r="AC9" s="55">
        <v>138</v>
      </c>
      <c r="AD9" s="55">
        <v>4</v>
      </c>
      <c r="AE9" s="190">
        <v>295</v>
      </c>
    </row>
    <row r="10" spans="1:31" x14ac:dyDescent="0.25">
      <c r="D10" s="49">
        <v>5</v>
      </c>
      <c r="E10" s="179" t="s">
        <v>26</v>
      </c>
      <c r="F10" s="57" t="s">
        <v>40</v>
      </c>
      <c r="G10" s="55" t="s">
        <v>39</v>
      </c>
      <c r="H10" s="55" t="s">
        <v>49</v>
      </c>
      <c r="I10" s="57">
        <v>200</v>
      </c>
      <c r="J10" s="57">
        <v>129</v>
      </c>
      <c r="K10" s="160">
        <f>I10-J10-G4</f>
        <v>56</v>
      </c>
      <c r="L10" s="66">
        <f t="shared" si="0"/>
        <v>385</v>
      </c>
      <c r="M10" s="46"/>
      <c r="N10" s="189" t="s">
        <v>26</v>
      </c>
      <c r="O10" s="55" t="s">
        <v>49</v>
      </c>
      <c r="P10" s="55" t="s">
        <v>39</v>
      </c>
      <c r="Q10" s="55" t="s">
        <v>21</v>
      </c>
      <c r="R10" s="55">
        <v>129</v>
      </c>
      <c r="S10" s="55">
        <v>83</v>
      </c>
      <c r="T10" s="55">
        <v>31</v>
      </c>
      <c r="U10" s="190">
        <v>243</v>
      </c>
      <c r="X10" s="195" t="s">
        <v>24</v>
      </c>
      <c r="Y10" s="55" t="s">
        <v>32</v>
      </c>
      <c r="Z10" s="55" t="s">
        <v>39</v>
      </c>
      <c r="AA10" s="55" t="s">
        <v>49</v>
      </c>
      <c r="AB10" s="55">
        <v>157</v>
      </c>
      <c r="AC10" s="55">
        <v>129</v>
      </c>
      <c r="AD10" s="55">
        <v>13</v>
      </c>
      <c r="AE10" s="190">
        <v>299</v>
      </c>
    </row>
    <row r="11" spans="1:31" x14ac:dyDescent="0.25">
      <c r="D11" s="49">
        <v>6</v>
      </c>
      <c r="E11" s="179" t="s">
        <v>26</v>
      </c>
      <c r="F11" s="57" t="s">
        <v>40</v>
      </c>
      <c r="G11" s="55" t="s">
        <v>39</v>
      </c>
      <c r="H11" s="55" t="s">
        <v>50</v>
      </c>
      <c r="I11" s="57">
        <v>200</v>
      </c>
      <c r="J11" s="57">
        <v>121</v>
      </c>
      <c r="K11" s="160">
        <f>I11-J11-G4</f>
        <v>64</v>
      </c>
      <c r="L11" s="66">
        <f t="shared" si="0"/>
        <v>385</v>
      </c>
      <c r="M11" s="46"/>
      <c r="N11" s="189" t="s">
        <v>26</v>
      </c>
      <c r="O11" s="55" t="s">
        <v>49</v>
      </c>
      <c r="P11" s="55" t="s">
        <v>39</v>
      </c>
      <c r="Q11" s="55" t="s">
        <v>22</v>
      </c>
      <c r="R11" s="55">
        <v>129</v>
      </c>
      <c r="S11" s="55">
        <v>70</v>
      </c>
      <c r="T11" s="55">
        <v>44</v>
      </c>
      <c r="U11" s="190">
        <v>243</v>
      </c>
      <c r="X11" s="189" t="s">
        <v>26</v>
      </c>
      <c r="Y11" s="55" t="s">
        <v>32</v>
      </c>
      <c r="Z11" s="55" t="s">
        <v>39</v>
      </c>
      <c r="AA11" s="55" t="s">
        <v>50</v>
      </c>
      <c r="AB11" s="55">
        <v>157</v>
      </c>
      <c r="AC11" s="55">
        <v>121</v>
      </c>
      <c r="AD11" s="55">
        <v>21</v>
      </c>
      <c r="AE11" s="190">
        <v>299</v>
      </c>
    </row>
    <row r="12" spans="1:31" ht="16.5" thickBot="1" x14ac:dyDescent="0.3">
      <c r="D12" s="49">
        <v>7</v>
      </c>
      <c r="E12" s="179" t="s">
        <v>26</v>
      </c>
      <c r="F12" s="57" t="s">
        <v>40</v>
      </c>
      <c r="G12" s="55" t="s">
        <v>39</v>
      </c>
      <c r="H12" s="55" t="s">
        <v>51</v>
      </c>
      <c r="I12" s="57">
        <v>200</v>
      </c>
      <c r="J12" s="57">
        <v>112</v>
      </c>
      <c r="K12" s="160">
        <f>I12-J12-G4</f>
        <v>73</v>
      </c>
      <c r="L12" s="66">
        <f t="shared" si="0"/>
        <v>385</v>
      </c>
      <c r="M12" s="46"/>
      <c r="N12" s="191" t="s">
        <v>26</v>
      </c>
      <c r="O12" s="54" t="s">
        <v>49</v>
      </c>
      <c r="P12" s="54" t="s">
        <v>39</v>
      </c>
      <c r="Q12" s="54" t="s">
        <v>23</v>
      </c>
      <c r="R12" s="54">
        <v>129</v>
      </c>
      <c r="S12" s="54">
        <v>62</v>
      </c>
      <c r="T12" s="54">
        <v>52</v>
      </c>
      <c r="U12" s="192">
        <v>243</v>
      </c>
      <c r="X12" s="189" t="s">
        <v>26</v>
      </c>
      <c r="Y12" s="55" t="s">
        <v>32</v>
      </c>
      <c r="Z12" s="55" t="s">
        <v>39</v>
      </c>
      <c r="AA12" s="55" t="s">
        <v>51</v>
      </c>
      <c r="AB12" s="55">
        <v>157</v>
      </c>
      <c r="AC12" s="55">
        <v>112</v>
      </c>
      <c r="AD12" s="55">
        <v>30</v>
      </c>
      <c r="AE12" s="190">
        <v>299</v>
      </c>
    </row>
    <row r="13" spans="1:31" x14ac:dyDescent="0.25">
      <c r="D13" s="49">
        <v>8</v>
      </c>
      <c r="E13" s="179" t="s">
        <v>26</v>
      </c>
      <c r="F13" s="57" t="s">
        <v>40</v>
      </c>
      <c r="G13" s="55" t="s">
        <v>39</v>
      </c>
      <c r="H13" s="55" t="s">
        <v>52</v>
      </c>
      <c r="I13" s="57">
        <v>200</v>
      </c>
      <c r="J13" s="57">
        <v>100</v>
      </c>
      <c r="K13" s="160">
        <f>I13-J13-G4</f>
        <v>85</v>
      </c>
      <c r="L13" s="66">
        <f t="shared" si="0"/>
        <v>385</v>
      </c>
      <c r="M13" s="46"/>
      <c r="N13" s="193" t="s">
        <v>46</v>
      </c>
      <c r="O13" s="187"/>
      <c r="P13" s="187"/>
      <c r="Q13" s="187"/>
      <c r="R13" s="187"/>
      <c r="S13" s="187"/>
      <c r="T13" s="187">
        <v>106</v>
      </c>
      <c r="U13" s="188" t="s">
        <v>25</v>
      </c>
      <c r="X13" s="189" t="s">
        <v>26</v>
      </c>
      <c r="Y13" s="55" t="s">
        <v>32</v>
      </c>
      <c r="Z13" s="55" t="s">
        <v>39</v>
      </c>
      <c r="AA13" s="55" t="s">
        <v>52</v>
      </c>
      <c r="AB13" s="55">
        <v>157</v>
      </c>
      <c r="AC13" s="55">
        <v>100</v>
      </c>
      <c r="AD13" s="55">
        <v>42</v>
      </c>
      <c r="AE13" s="190">
        <v>299</v>
      </c>
    </row>
    <row r="14" spans="1:31" x14ac:dyDescent="0.25">
      <c r="D14" s="49">
        <v>9</v>
      </c>
      <c r="E14" s="179" t="s">
        <v>26</v>
      </c>
      <c r="F14" s="57" t="s">
        <v>40</v>
      </c>
      <c r="G14" s="55" t="s">
        <v>39</v>
      </c>
      <c r="H14" s="55" t="s">
        <v>20</v>
      </c>
      <c r="I14" s="57">
        <v>200</v>
      </c>
      <c r="J14" s="57">
        <v>91</v>
      </c>
      <c r="K14" s="160">
        <f>I14-J14-G4</f>
        <v>94</v>
      </c>
      <c r="L14" s="66">
        <f t="shared" si="0"/>
        <v>385</v>
      </c>
      <c r="M14" s="46"/>
      <c r="N14" s="195" t="s">
        <v>24</v>
      </c>
      <c r="O14" s="55" t="s">
        <v>50</v>
      </c>
      <c r="P14" s="55" t="s">
        <v>39</v>
      </c>
      <c r="Q14" s="55" t="s">
        <v>51</v>
      </c>
      <c r="R14" s="55">
        <v>121</v>
      </c>
      <c r="S14" s="55">
        <v>112</v>
      </c>
      <c r="T14" s="55">
        <v>-6</v>
      </c>
      <c r="U14" s="190">
        <v>233</v>
      </c>
      <c r="X14" s="189" t="s">
        <v>26</v>
      </c>
      <c r="Y14" s="55" t="s">
        <v>32</v>
      </c>
      <c r="Z14" s="55" t="s">
        <v>39</v>
      </c>
      <c r="AA14" s="55" t="s">
        <v>20</v>
      </c>
      <c r="AB14" s="55">
        <v>157</v>
      </c>
      <c r="AC14" s="55">
        <v>91</v>
      </c>
      <c r="AD14" s="55">
        <v>51</v>
      </c>
      <c r="AE14" s="190">
        <v>299</v>
      </c>
    </row>
    <row r="15" spans="1:31" ht="15.75" customHeight="1" x14ac:dyDescent="0.25">
      <c r="D15" s="49">
        <v>10</v>
      </c>
      <c r="E15" s="179" t="s">
        <v>26</v>
      </c>
      <c r="F15" s="57" t="s">
        <v>40</v>
      </c>
      <c r="G15" s="55" t="s">
        <v>39</v>
      </c>
      <c r="H15" s="55" t="s">
        <v>21</v>
      </c>
      <c r="I15" s="57">
        <v>200</v>
      </c>
      <c r="J15" s="57">
        <v>83</v>
      </c>
      <c r="K15" s="160">
        <f>I15-J15-G4</f>
        <v>102</v>
      </c>
      <c r="L15" s="66">
        <f t="shared" si="0"/>
        <v>385</v>
      </c>
      <c r="M15" s="46"/>
      <c r="N15" s="195" t="s">
        <v>24</v>
      </c>
      <c r="O15" s="55" t="s">
        <v>50</v>
      </c>
      <c r="P15" s="55" t="s">
        <v>39</v>
      </c>
      <c r="Q15" s="55" t="s">
        <v>52</v>
      </c>
      <c r="R15" s="55">
        <v>121</v>
      </c>
      <c r="S15" s="55">
        <v>100</v>
      </c>
      <c r="T15" s="55">
        <v>6</v>
      </c>
      <c r="U15" s="190">
        <v>227</v>
      </c>
      <c r="X15" s="189" t="s">
        <v>26</v>
      </c>
      <c r="Y15" s="55" t="s">
        <v>32</v>
      </c>
      <c r="Z15" s="55" t="s">
        <v>39</v>
      </c>
      <c r="AA15" s="55" t="s">
        <v>21</v>
      </c>
      <c r="AB15" s="55">
        <v>157</v>
      </c>
      <c r="AC15" s="55">
        <v>83</v>
      </c>
      <c r="AD15" s="55">
        <v>59</v>
      </c>
      <c r="AE15" s="190">
        <v>299</v>
      </c>
    </row>
    <row r="16" spans="1:31" ht="15.75" customHeight="1" x14ac:dyDescent="0.25">
      <c r="D16" s="49">
        <v>11</v>
      </c>
      <c r="E16" s="179" t="s">
        <v>26</v>
      </c>
      <c r="F16" s="57" t="s">
        <v>40</v>
      </c>
      <c r="G16" s="55" t="s">
        <v>39</v>
      </c>
      <c r="H16" s="55" t="s">
        <v>22</v>
      </c>
      <c r="I16" s="57">
        <v>200</v>
      </c>
      <c r="J16" s="57">
        <v>70</v>
      </c>
      <c r="K16" s="160">
        <f>I16-J16-G4</f>
        <v>115</v>
      </c>
      <c r="L16" s="66">
        <f t="shared" si="0"/>
        <v>385</v>
      </c>
      <c r="M16" s="46"/>
      <c r="N16" s="195" t="s">
        <v>24</v>
      </c>
      <c r="O16" s="55" t="s">
        <v>50</v>
      </c>
      <c r="P16" s="55" t="s">
        <v>39</v>
      </c>
      <c r="Q16" s="55" t="s">
        <v>20</v>
      </c>
      <c r="R16" s="55">
        <v>121</v>
      </c>
      <c r="S16" s="55">
        <v>91</v>
      </c>
      <c r="T16" s="55">
        <v>15</v>
      </c>
      <c r="U16" s="190">
        <v>227</v>
      </c>
      <c r="X16" s="189" t="s">
        <v>26</v>
      </c>
      <c r="Y16" s="55" t="s">
        <v>32</v>
      </c>
      <c r="Z16" s="197" t="s">
        <v>39</v>
      </c>
      <c r="AA16" s="55" t="s">
        <v>22</v>
      </c>
      <c r="AB16" s="55">
        <v>157</v>
      </c>
      <c r="AC16" s="55">
        <v>70</v>
      </c>
      <c r="AD16" s="55">
        <v>72</v>
      </c>
      <c r="AE16" s="190">
        <v>299</v>
      </c>
    </row>
    <row r="17" spans="3:31" ht="15.75" customHeight="1" thickBot="1" x14ac:dyDescent="0.3">
      <c r="D17" s="49">
        <v>12</v>
      </c>
      <c r="E17" s="180" t="s">
        <v>26</v>
      </c>
      <c r="F17" s="58" t="s">
        <v>40</v>
      </c>
      <c r="G17" s="54" t="s">
        <v>39</v>
      </c>
      <c r="H17" s="54" t="s">
        <v>23</v>
      </c>
      <c r="I17" s="58">
        <v>200</v>
      </c>
      <c r="J17" s="58">
        <v>62</v>
      </c>
      <c r="K17" s="161">
        <f>I17-J17-G4</f>
        <v>123</v>
      </c>
      <c r="L17" s="67">
        <f t="shared" si="0"/>
        <v>385</v>
      </c>
      <c r="M17" s="46"/>
      <c r="N17" s="189" t="s">
        <v>26</v>
      </c>
      <c r="O17" s="55" t="s">
        <v>50</v>
      </c>
      <c r="P17" s="55" t="s">
        <v>39</v>
      </c>
      <c r="Q17" s="55" t="s">
        <v>21</v>
      </c>
      <c r="R17" s="55">
        <v>121</v>
      </c>
      <c r="S17" s="55">
        <v>83</v>
      </c>
      <c r="T17" s="55">
        <v>23</v>
      </c>
      <c r="U17" s="190">
        <v>227</v>
      </c>
      <c r="X17" s="191" t="s">
        <v>26</v>
      </c>
      <c r="Y17" s="54" t="s">
        <v>32</v>
      </c>
      <c r="Z17" s="54" t="s">
        <v>39</v>
      </c>
      <c r="AA17" s="54" t="s">
        <v>23</v>
      </c>
      <c r="AB17" s="54">
        <v>157</v>
      </c>
      <c r="AC17" s="54">
        <v>62</v>
      </c>
      <c r="AD17" s="54">
        <v>80</v>
      </c>
      <c r="AE17" s="192">
        <v>299</v>
      </c>
    </row>
    <row r="18" spans="3:31" ht="15.75" customHeight="1" x14ac:dyDescent="0.25">
      <c r="C18" s="48"/>
      <c r="E18" s="231" t="s">
        <v>46</v>
      </c>
      <c r="F18" s="232"/>
      <c r="G18" s="232"/>
      <c r="H18" s="232"/>
      <c r="I18" s="232"/>
      <c r="J18" s="232"/>
      <c r="K18" s="159">
        <f>I19-G4</f>
        <v>178</v>
      </c>
      <c r="L18" s="65" t="s">
        <v>25</v>
      </c>
      <c r="M18" s="46"/>
      <c r="N18" s="189" t="s">
        <v>26</v>
      </c>
      <c r="O18" s="55" t="s">
        <v>50</v>
      </c>
      <c r="P18" s="55" t="s">
        <v>39</v>
      </c>
      <c r="Q18" s="55" t="s">
        <v>22</v>
      </c>
      <c r="R18" s="55">
        <v>121</v>
      </c>
      <c r="S18" s="55">
        <v>70</v>
      </c>
      <c r="T18" s="55">
        <v>36</v>
      </c>
      <c r="U18" s="190">
        <v>227</v>
      </c>
      <c r="X18" s="193" t="s">
        <v>46</v>
      </c>
      <c r="Y18" s="187"/>
      <c r="Z18" s="187"/>
      <c r="AA18" s="187"/>
      <c r="AB18" s="187"/>
      <c r="AC18" s="187"/>
      <c r="AD18" s="187">
        <v>123</v>
      </c>
      <c r="AE18" s="188" t="s">
        <v>25</v>
      </c>
    </row>
    <row r="19" spans="3:31" ht="15.75" customHeight="1" thickBot="1" x14ac:dyDescent="0.3">
      <c r="D19" s="49">
        <v>13</v>
      </c>
      <c r="E19" s="178" t="s">
        <v>24</v>
      </c>
      <c r="F19" s="57" t="s">
        <v>30</v>
      </c>
      <c r="G19" s="53" t="s">
        <v>39</v>
      </c>
      <c r="H19" s="53" t="s">
        <v>31</v>
      </c>
      <c r="I19" s="57">
        <v>193</v>
      </c>
      <c r="J19" s="57">
        <v>175</v>
      </c>
      <c r="K19" s="160">
        <f t="shared" ref="K19:K29" si="1">K$18-J19</f>
        <v>3</v>
      </c>
      <c r="L19" s="66">
        <f>I19+J19</f>
        <v>368</v>
      </c>
      <c r="M19" s="46"/>
      <c r="N19" s="191" t="s">
        <v>26</v>
      </c>
      <c r="O19" s="54" t="s">
        <v>50</v>
      </c>
      <c r="P19" s="54" t="s">
        <v>39</v>
      </c>
      <c r="Q19" s="54" t="s">
        <v>23</v>
      </c>
      <c r="R19" s="54">
        <v>121</v>
      </c>
      <c r="S19" s="54">
        <v>62</v>
      </c>
      <c r="T19" s="54">
        <v>44</v>
      </c>
      <c r="U19" s="192">
        <v>227</v>
      </c>
      <c r="X19" s="195" t="s">
        <v>24</v>
      </c>
      <c r="Y19" s="55" t="s">
        <v>48</v>
      </c>
      <c r="Z19" s="55" t="s">
        <v>39</v>
      </c>
      <c r="AA19" s="55" t="s">
        <v>49</v>
      </c>
      <c r="AB19" s="55">
        <v>138</v>
      </c>
      <c r="AC19" s="55">
        <v>129</v>
      </c>
      <c r="AD19" s="55">
        <v>-6</v>
      </c>
      <c r="AE19" s="190">
        <v>267</v>
      </c>
    </row>
    <row r="20" spans="3:31" ht="15.75" customHeight="1" x14ac:dyDescent="0.25">
      <c r="D20" s="49">
        <v>14</v>
      </c>
      <c r="E20" s="179" t="s">
        <v>26</v>
      </c>
      <c r="F20" s="57" t="s">
        <v>30</v>
      </c>
      <c r="G20" s="53" t="s">
        <v>39</v>
      </c>
      <c r="H20" s="53" t="s">
        <v>32</v>
      </c>
      <c r="I20" s="57">
        <v>193</v>
      </c>
      <c r="J20" s="57">
        <v>157</v>
      </c>
      <c r="K20" s="160">
        <f t="shared" si="1"/>
        <v>21</v>
      </c>
      <c r="L20" s="66">
        <f t="shared" ref="L20:L29" si="2">I20+J20+K20</f>
        <v>371</v>
      </c>
      <c r="M20" s="46"/>
      <c r="N20" s="193" t="s">
        <v>46</v>
      </c>
      <c r="O20" s="187"/>
      <c r="P20" s="187"/>
      <c r="Q20" s="187"/>
      <c r="R20" s="187"/>
      <c r="S20" s="187"/>
      <c r="T20" s="187">
        <v>97</v>
      </c>
      <c r="U20" s="188" t="s">
        <v>25</v>
      </c>
      <c r="X20" s="195" t="s">
        <v>24</v>
      </c>
      <c r="Y20" s="55" t="s">
        <v>48</v>
      </c>
      <c r="Z20" s="55" t="s">
        <v>39</v>
      </c>
      <c r="AA20" s="55" t="s">
        <v>50</v>
      </c>
      <c r="AB20" s="55">
        <v>138</v>
      </c>
      <c r="AC20" s="55">
        <v>121</v>
      </c>
      <c r="AD20" s="55">
        <v>2</v>
      </c>
      <c r="AE20" s="190">
        <v>261</v>
      </c>
    </row>
    <row r="21" spans="3:31" ht="15.75" customHeight="1" x14ac:dyDescent="0.25">
      <c r="D21" s="49">
        <v>15</v>
      </c>
      <c r="E21" s="179" t="s">
        <v>26</v>
      </c>
      <c r="F21" s="57" t="s">
        <v>30</v>
      </c>
      <c r="G21" s="53" t="s">
        <v>39</v>
      </c>
      <c r="H21" s="53" t="s">
        <v>48</v>
      </c>
      <c r="I21" s="57">
        <v>193</v>
      </c>
      <c r="J21" s="57">
        <v>138</v>
      </c>
      <c r="K21" s="160">
        <f t="shared" si="1"/>
        <v>40</v>
      </c>
      <c r="L21" s="66">
        <f t="shared" si="2"/>
        <v>371</v>
      </c>
      <c r="M21" s="46"/>
      <c r="N21" s="195" t="s">
        <v>24</v>
      </c>
      <c r="O21" s="55" t="s">
        <v>51</v>
      </c>
      <c r="P21" s="55" t="s">
        <v>39</v>
      </c>
      <c r="Q21" s="55" t="s">
        <v>52</v>
      </c>
      <c r="R21" s="55">
        <v>112</v>
      </c>
      <c r="S21" s="55">
        <v>100</v>
      </c>
      <c r="T21" s="55">
        <v>-3</v>
      </c>
      <c r="U21" s="190">
        <v>212</v>
      </c>
      <c r="X21" s="189" t="s">
        <v>24</v>
      </c>
      <c r="Y21" s="55" t="s">
        <v>48</v>
      </c>
      <c r="Z21" s="55" t="s">
        <v>39</v>
      </c>
      <c r="AA21" s="55" t="s">
        <v>51</v>
      </c>
      <c r="AB21" s="55">
        <v>138</v>
      </c>
      <c r="AC21" s="55">
        <v>112</v>
      </c>
      <c r="AD21" s="55">
        <v>11</v>
      </c>
      <c r="AE21" s="190">
        <v>261</v>
      </c>
    </row>
    <row r="22" spans="3:31" ht="15.75" customHeight="1" x14ac:dyDescent="0.25">
      <c r="D22" s="49">
        <v>16</v>
      </c>
      <c r="E22" s="179" t="s">
        <v>26</v>
      </c>
      <c r="F22" s="57" t="s">
        <v>30</v>
      </c>
      <c r="G22" s="53" t="s">
        <v>39</v>
      </c>
      <c r="H22" s="53" t="s">
        <v>49</v>
      </c>
      <c r="I22" s="57">
        <v>193</v>
      </c>
      <c r="J22" s="57">
        <v>129</v>
      </c>
      <c r="K22" s="160">
        <f t="shared" si="1"/>
        <v>49</v>
      </c>
      <c r="L22" s="66">
        <f t="shared" si="2"/>
        <v>371</v>
      </c>
      <c r="M22" s="46"/>
      <c r="N22" s="195" t="s">
        <v>24</v>
      </c>
      <c r="O22" s="55" t="s">
        <v>51</v>
      </c>
      <c r="P22" s="55" t="s">
        <v>39</v>
      </c>
      <c r="Q22" s="55" t="s">
        <v>20</v>
      </c>
      <c r="R22" s="55">
        <v>112</v>
      </c>
      <c r="S22" s="55">
        <v>91</v>
      </c>
      <c r="T22" s="55">
        <v>6</v>
      </c>
      <c r="U22" s="190">
        <v>209</v>
      </c>
      <c r="X22" s="189" t="s">
        <v>26</v>
      </c>
      <c r="Y22" s="55" t="s">
        <v>48</v>
      </c>
      <c r="Z22" s="55" t="s">
        <v>39</v>
      </c>
      <c r="AA22" s="55" t="s">
        <v>52</v>
      </c>
      <c r="AB22" s="55">
        <v>138</v>
      </c>
      <c r="AC22" s="55">
        <v>100</v>
      </c>
      <c r="AD22" s="55">
        <v>23</v>
      </c>
      <c r="AE22" s="190">
        <v>261</v>
      </c>
    </row>
    <row r="23" spans="3:31" ht="15.75" customHeight="1" x14ac:dyDescent="0.25">
      <c r="D23" s="49">
        <v>17</v>
      </c>
      <c r="E23" s="179" t="s">
        <v>26</v>
      </c>
      <c r="F23" s="57" t="s">
        <v>30</v>
      </c>
      <c r="G23" s="53" t="s">
        <v>39</v>
      </c>
      <c r="H23" s="53" t="s">
        <v>50</v>
      </c>
      <c r="I23" s="57">
        <v>193</v>
      </c>
      <c r="J23" s="57">
        <v>121</v>
      </c>
      <c r="K23" s="160">
        <f t="shared" si="1"/>
        <v>57</v>
      </c>
      <c r="L23" s="66">
        <f t="shared" si="2"/>
        <v>371</v>
      </c>
      <c r="M23" s="46"/>
      <c r="N23" s="195" t="s">
        <v>24</v>
      </c>
      <c r="O23" s="55" t="s">
        <v>51</v>
      </c>
      <c r="P23" s="55" t="s">
        <v>39</v>
      </c>
      <c r="Q23" s="55" t="s">
        <v>21</v>
      </c>
      <c r="R23" s="55">
        <v>112</v>
      </c>
      <c r="S23" s="55">
        <v>83</v>
      </c>
      <c r="T23" s="55">
        <v>14</v>
      </c>
      <c r="U23" s="190">
        <v>209</v>
      </c>
      <c r="X23" s="189" t="s">
        <v>26</v>
      </c>
      <c r="Y23" s="55" t="s">
        <v>48</v>
      </c>
      <c r="Z23" s="55" t="s">
        <v>39</v>
      </c>
      <c r="AA23" s="55" t="s">
        <v>20</v>
      </c>
      <c r="AB23" s="55">
        <v>138</v>
      </c>
      <c r="AC23" s="55">
        <v>91</v>
      </c>
      <c r="AD23" s="55">
        <v>32</v>
      </c>
      <c r="AE23" s="190">
        <v>261</v>
      </c>
    </row>
    <row r="24" spans="3:31" ht="15.75" customHeight="1" x14ac:dyDescent="0.25">
      <c r="D24" s="49">
        <v>18</v>
      </c>
      <c r="E24" s="179" t="s">
        <v>26</v>
      </c>
      <c r="F24" s="57" t="s">
        <v>30</v>
      </c>
      <c r="G24" s="53" t="s">
        <v>39</v>
      </c>
      <c r="H24" s="53" t="s">
        <v>51</v>
      </c>
      <c r="I24" s="57">
        <v>193</v>
      </c>
      <c r="J24" s="57">
        <v>112</v>
      </c>
      <c r="K24" s="160">
        <f t="shared" si="1"/>
        <v>66</v>
      </c>
      <c r="L24" s="66">
        <f t="shared" si="2"/>
        <v>371</v>
      </c>
      <c r="M24" s="46"/>
      <c r="N24" s="189" t="s">
        <v>26</v>
      </c>
      <c r="O24" s="55" t="s">
        <v>51</v>
      </c>
      <c r="P24" s="55" t="s">
        <v>39</v>
      </c>
      <c r="Q24" s="55" t="s">
        <v>22</v>
      </c>
      <c r="R24" s="55">
        <v>112</v>
      </c>
      <c r="S24" s="55">
        <v>70</v>
      </c>
      <c r="T24" s="55">
        <v>27</v>
      </c>
      <c r="U24" s="190">
        <v>209</v>
      </c>
      <c r="X24" s="189" t="s">
        <v>26</v>
      </c>
      <c r="Y24" s="55" t="s">
        <v>48</v>
      </c>
      <c r="Z24" s="55" t="s">
        <v>39</v>
      </c>
      <c r="AA24" s="55" t="s">
        <v>21</v>
      </c>
      <c r="AB24" s="55">
        <v>138</v>
      </c>
      <c r="AC24" s="55">
        <v>83</v>
      </c>
      <c r="AD24" s="55">
        <v>40</v>
      </c>
      <c r="AE24" s="190">
        <v>261</v>
      </c>
    </row>
    <row r="25" spans="3:31" ht="15.75" customHeight="1" thickBot="1" x14ac:dyDescent="0.3">
      <c r="D25" s="49">
        <v>19</v>
      </c>
      <c r="E25" s="179" t="s">
        <v>26</v>
      </c>
      <c r="F25" s="57" t="s">
        <v>30</v>
      </c>
      <c r="G25" s="53" t="s">
        <v>39</v>
      </c>
      <c r="H25" s="53" t="s">
        <v>52</v>
      </c>
      <c r="I25" s="57">
        <v>193</v>
      </c>
      <c r="J25" s="57">
        <v>100</v>
      </c>
      <c r="K25" s="160">
        <f t="shared" si="1"/>
        <v>78</v>
      </c>
      <c r="L25" s="66">
        <f t="shared" si="2"/>
        <v>371</v>
      </c>
      <c r="M25" s="46"/>
      <c r="N25" s="191" t="s">
        <v>26</v>
      </c>
      <c r="O25" s="54" t="s">
        <v>51</v>
      </c>
      <c r="P25" s="54" t="s">
        <v>39</v>
      </c>
      <c r="Q25" s="54" t="s">
        <v>23</v>
      </c>
      <c r="R25" s="54">
        <v>112</v>
      </c>
      <c r="S25" s="54">
        <v>62</v>
      </c>
      <c r="T25" s="54">
        <v>35</v>
      </c>
      <c r="U25" s="192">
        <v>209</v>
      </c>
      <c r="X25" s="189" t="s">
        <v>26</v>
      </c>
      <c r="Y25" s="55" t="s">
        <v>48</v>
      </c>
      <c r="Z25" s="55" t="s">
        <v>39</v>
      </c>
      <c r="AA25" s="55" t="s">
        <v>22</v>
      </c>
      <c r="AB25" s="55">
        <v>138</v>
      </c>
      <c r="AC25" s="55">
        <v>70</v>
      </c>
      <c r="AD25" s="55">
        <v>53</v>
      </c>
      <c r="AE25" s="190">
        <v>261</v>
      </c>
    </row>
    <row r="26" spans="3:31" ht="15.75" customHeight="1" thickBot="1" x14ac:dyDescent="0.3">
      <c r="D26" s="49">
        <v>20</v>
      </c>
      <c r="E26" s="179" t="s">
        <v>26</v>
      </c>
      <c r="F26" s="57" t="s">
        <v>30</v>
      </c>
      <c r="G26" s="53" t="s">
        <v>39</v>
      </c>
      <c r="H26" s="53" t="s">
        <v>20</v>
      </c>
      <c r="I26" s="57">
        <v>193</v>
      </c>
      <c r="J26" s="57">
        <v>91</v>
      </c>
      <c r="K26" s="160">
        <f t="shared" si="1"/>
        <v>87</v>
      </c>
      <c r="L26" s="66">
        <f t="shared" si="2"/>
        <v>371</v>
      </c>
      <c r="M26" s="46"/>
      <c r="N26" s="193" t="s">
        <v>46</v>
      </c>
      <c r="O26" s="187"/>
      <c r="P26" s="187"/>
      <c r="Q26" s="187"/>
      <c r="R26" s="187"/>
      <c r="S26" s="187"/>
      <c r="T26" s="187">
        <v>85</v>
      </c>
      <c r="U26" s="188" t="s">
        <v>25</v>
      </c>
      <c r="X26" s="191" t="s">
        <v>26</v>
      </c>
      <c r="Y26" s="54" t="s">
        <v>48</v>
      </c>
      <c r="Z26" s="54" t="s">
        <v>39</v>
      </c>
      <c r="AA26" s="54" t="s">
        <v>23</v>
      </c>
      <c r="AB26" s="54">
        <v>138</v>
      </c>
      <c r="AC26" s="54">
        <v>62</v>
      </c>
      <c r="AD26" s="54">
        <v>61</v>
      </c>
      <c r="AE26" s="192">
        <v>261</v>
      </c>
    </row>
    <row r="27" spans="3:31" ht="15.75" customHeight="1" x14ac:dyDescent="0.25">
      <c r="D27" s="49">
        <v>21</v>
      </c>
      <c r="E27" s="179" t="s">
        <v>26</v>
      </c>
      <c r="F27" s="57" t="s">
        <v>30</v>
      </c>
      <c r="G27" s="53" t="s">
        <v>39</v>
      </c>
      <c r="H27" s="53" t="s">
        <v>21</v>
      </c>
      <c r="I27" s="57">
        <v>193</v>
      </c>
      <c r="J27" s="57">
        <v>83</v>
      </c>
      <c r="K27" s="160">
        <f t="shared" si="1"/>
        <v>95</v>
      </c>
      <c r="L27" s="66">
        <f t="shared" si="2"/>
        <v>371</v>
      </c>
      <c r="M27" s="46"/>
      <c r="N27" s="195" t="s">
        <v>24</v>
      </c>
      <c r="O27" s="55" t="s">
        <v>52</v>
      </c>
      <c r="P27" s="55" t="s">
        <v>39</v>
      </c>
      <c r="Q27" s="55" t="s">
        <v>20</v>
      </c>
      <c r="R27" s="55">
        <v>100</v>
      </c>
      <c r="S27" s="55">
        <v>91</v>
      </c>
      <c r="T27" s="55">
        <v>-6</v>
      </c>
      <c r="U27" s="190">
        <v>191</v>
      </c>
    </row>
    <row r="28" spans="3:31" ht="15.75" customHeight="1" x14ac:dyDescent="0.25">
      <c r="D28" s="49">
        <v>22</v>
      </c>
      <c r="E28" s="179" t="s">
        <v>26</v>
      </c>
      <c r="F28" s="57" t="s">
        <v>30</v>
      </c>
      <c r="G28" s="53" t="s">
        <v>39</v>
      </c>
      <c r="H28" s="53" t="s">
        <v>22</v>
      </c>
      <c r="I28" s="57">
        <v>193</v>
      </c>
      <c r="J28" s="57">
        <v>70</v>
      </c>
      <c r="K28" s="160">
        <f t="shared" si="1"/>
        <v>108</v>
      </c>
      <c r="L28" s="66">
        <f t="shared" si="2"/>
        <v>371</v>
      </c>
      <c r="M28" s="46"/>
      <c r="N28" s="195" t="s">
        <v>24</v>
      </c>
      <c r="O28" s="55" t="s">
        <v>52</v>
      </c>
      <c r="P28" s="55" t="s">
        <v>39</v>
      </c>
      <c r="Q28" s="55" t="s">
        <v>21</v>
      </c>
      <c r="R28" s="55">
        <v>100</v>
      </c>
      <c r="S28" s="55">
        <v>83</v>
      </c>
      <c r="T28" s="55">
        <v>2</v>
      </c>
      <c r="U28" s="190">
        <v>185</v>
      </c>
    </row>
    <row r="29" spans="3:31" ht="15.75" customHeight="1" thickBot="1" x14ac:dyDescent="0.3">
      <c r="D29" s="49">
        <v>23</v>
      </c>
      <c r="E29" s="180" t="s">
        <v>26</v>
      </c>
      <c r="F29" s="58" t="s">
        <v>30</v>
      </c>
      <c r="G29" s="54" t="s">
        <v>39</v>
      </c>
      <c r="H29" s="54" t="s">
        <v>23</v>
      </c>
      <c r="I29" s="58">
        <v>193</v>
      </c>
      <c r="J29" s="58">
        <v>62</v>
      </c>
      <c r="K29" s="161">
        <f t="shared" si="1"/>
        <v>116</v>
      </c>
      <c r="L29" s="67">
        <f t="shared" si="2"/>
        <v>371</v>
      </c>
      <c r="M29" s="46"/>
      <c r="N29" s="195" t="s">
        <v>24</v>
      </c>
      <c r="O29" s="55" t="s">
        <v>52</v>
      </c>
      <c r="P29" s="55" t="s">
        <v>39</v>
      </c>
      <c r="Q29" s="55" t="s">
        <v>22</v>
      </c>
      <c r="R29" s="55">
        <v>100</v>
      </c>
      <c r="S29" s="55">
        <v>70</v>
      </c>
      <c r="T29" s="55">
        <v>15</v>
      </c>
      <c r="U29" s="190">
        <v>185</v>
      </c>
    </row>
    <row r="30" spans="3:31" ht="15.75" customHeight="1" thickBot="1" x14ac:dyDescent="0.3">
      <c r="E30" s="231" t="s">
        <v>46</v>
      </c>
      <c r="F30" s="232"/>
      <c r="G30" s="232"/>
      <c r="H30" s="232"/>
      <c r="I30" s="232"/>
      <c r="J30" s="232"/>
      <c r="K30" s="159">
        <f>I31-G4</f>
        <v>160</v>
      </c>
      <c r="L30" s="65" t="s">
        <v>25</v>
      </c>
      <c r="M30" s="46"/>
      <c r="N30" s="191" t="s">
        <v>26</v>
      </c>
      <c r="O30" s="54" t="s">
        <v>52</v>
      </c>
      <c r="P30" s="54" t="s">
        <v>39</v>
      </c>
      <c r="Q30" s="54" t="s">
        <v>23</v>
      </c>
      <c r="R30" s="54">
        <v>100</v>
      </c>
      <c r="S30" s="54">
        <v>62</v>
      </c>
      <c r="T30" s="54">
        <v>23</v>
      </c>
      <c r="U30" s="192">
        <v>185</v>
      </c>
    </row>
    <row r="31" spans="3:31" ht="15.75" customHeight="1" x14ac:dyDescent="0.25">
      <c r="D31" s="49">
        <v>24</v>
      </c>
      <c r="E31" s="178" t="s">
        <v>24</v>
      </c>
      <c r="F31" s="57" t="s">
        <v>31</v>
      </c>
      <c r="G31" s="53" t="s">
        <v>39</v>
      </c>
      <c r="H31" s="53" t="s">
        <v>32</v>
      </c>
      <c r="I31" s="57">
        <v>175</v>
      </c>
      <c r="J31" s="57">
        <v>157</v>
      </c>
      <c r="K31" s="160">
        <f t="shared" ref="K31:K40" si="3">K$30-J31</f>
        <v>3</v>
      </c>
      <c r="L31" s="66">
        <f>I31+J31</f>
        <v>332</v>
      </c>
      <c r="M31" s="46"/>
      <c r="N31" s="193" t="s">
        <v>46</v>
      </c>
      <c r="O31" s="187"/>
      <c r="P31" s="187"/>
      <c r="Q31" s="187"/>
      <c r="R31" s="187"/>
      <c r="S31" s="187"/>
      <c r="T31" s="187">
        <v>76</v>
      </c>
      <c r="U31" s="188" t="s">
        <v>25</v>
      </c>
    </row>
    <row r="32" spans="3:31" ht="15.75" customHeight="1" x14ac:dyDescent="0.25">
      <c r="D32" s="49">
        <v>25</v>
      </c>
      <c r="E32" s="179" t="s">
        <v>26</v>
      </c>
      <c r="F32" s="57" t="s">
        <v>31</v>
      </c>
      <c r="G32" s="53" t="s">
        <v>39</v>
      </c>
      <c r="H32" s="53" t="s">
        <v>48</v>
      </c>
      <c r="I32" s="57">
        <v>175</v>
      </c>
      <c r="J32" s="57">
        <v>138</v>
      </c>
      <c r="K32" s="160">
        <f t="shared" si="3"/>
        <v>22</v>
      </c>
      <c r="L32" s="66">
        <f t="shared" ref="L32:L40" si="4">I32+J32+K32</f>
        <v>335</v>
      </c>
      <c r="M32" s="46"/>
      <c r="N32" s="195" t="s">
        <v>24</v>
      </c>
      <c r="O32" s="55" t="s">
        <v>20</v>
      </c>
      <c r="P32" s="55" t="s">
        <v>39</v>
      </c>
      <c r="Q32" s="55" t="s">
        <v>21</v>
      </c>
      <c r="R32" s="55">
        <v>91</v>
      </c>
      <c r="S32" s="55">
        <v>83</v>
      </c>
      <c r="T32" s="55">
        <v>-7</v>
      </c>
      <c r="U32" s="190">
        <v>174</v>
      </c>
    </row>
    <row r="33" spans="4:21" ht="15.75" customHeight="1" x14ac:dyDescent="0.25">
      <c r="D33" s="49">
        <v>26</v>
      </c>
      <c r="E33" s="179" t="s">
        <v>26</v>
      </c>
      <c r="F33" s="57" t="s">
        <v>31</v>
      </c>
      <c r="G33" s="53" t="s">
        <v>39</v>
      </c>
      <c r="H33" s="53" t="s">
        <v>49</v>
      </c>
      <c r="I33" s="57">
        <v>175</v>
      </c>
      <c r="J33" s="57">
        <v>129</v>
      </c>
      <c r="K33" s="160">
        <f t="shared" si="3"/>
        <v>31</v>
      </c>
      <c r="L33" s="66">
        <f t="shared" si="4"/>
        <v>335</v>
      </c>
      <c r="M33" s="46"/>
      <c r="N33" s="195" t="s">
        <v>24</v>
      </c>
      <c r="O33" s="55" t="s">
        <v>20</v>
      </c>
      <c r="P33" s="55" t="s">
        <v>39</v>
      </c>
      <c r="Q33" s="55" t="s">
        <v>22</v>
      </c>
      <c r="R33" s="55">
        <v>91</v>
      </c>
      <c r="S33" s="55">
        <v>70</v>
      </c>
      <c r="T33" s="55">
        <v>6</v>
      </c>
      <c r="U33" s="190">
        <v>161</v>
      </c>
    </row>
    <row r="34" spans="4:21" ht="15.75" customHeight="1" thickBot="1" x14ac:dyDescent="0.3">
      <c r="D34" s="49">
        <v>27</v>
      </c>
      <c r="E34" s="179" t="s">
        <v>26</v>
      </c>
      <c r="F34" s="57" t="s">
        <v>31</v>
      </c>
      <c r="G34" s="53" t="s">
        <v>39</v>
      </c>
      <c r="H34" s="53" t="s">
        <v>50</v>
      </c>
      <c r="I34" s="57">
        <v>175</v>
      </c>
      <c r="J34" s="57">
        <v>121</v>
      </c>
      <c r="K34" s="160">
        <f t="shared" si="3"/>
        <v>39</v>
      </c>
      <c r="L34" s="66">
        <f t="shared" si="4"/>
        <v>335</v>
      </c>
      <c r="M34" s="46"/>
      <c r="N34" s="194" t="s">
        <v>24</v>
      </c>
      <c r="O34" s="54" t="s">
        <v>20</v>
      </c>
      <c r="P34" s="54" t="s">
        <v>39</v>
      </c>
      <c r="Q34" s="54" t="s">
        <v>23</v>
      </c>
      <c r="R34" s="54">
        <v>91</v>
      </c>
      <c r="S34" s="54">
        <v>62</v>
      </c>
      <c r="T34" s="54">
        <v>14</v>
      </c>
      <c r="U34" s="192">
        <v>167</v>
      </c>
    </row>
    <row r="35" spans="4:21" ht="15.75" customHeight="1" x14ac:dyDescent="0.25">
      <c r="D35" s="49">
        <v>28</v>
      </c>
      <c r="E35" s="179" t="s">
        <v>26</v>
      </c>
      <c r="F35" s="57" t="s">
        <v>31</v>
      </c>
      <c r="G35" s="53" t="s">
        <v>39</v>
      </c>
      <c r="H35" s="53" t="s">
        <v>51</v>
      </c>
      <c r="I35" s="57">
        <v>175</v>
      </c>
      <c r="J35" s="57">
        <v>112</v>
      </c>
      <c r="K35" s="160">
        <f t="shared" si="3"/>
        <v>48</v>
      </c>
      <c r="L35" s="66">
        <f t="shared" si="4"/>
        <v>335</v>
      </c>
      <c r="M35" s="46"/>
      <c r="N35" s="193" t="s">
        <v>46</v>
      </c>
      <c r="O35" s="187"/>
      <c r="P35" s="187"/>
      <c r="Q35" s="187"/>
      <c r="R35" s="187"/>
      <c r="S35" s="187"/>
      <c r="T35" s="187">
        <v>68</v>
      </c>
      <c r="U35" s="188" t="s">
        <v>25</v>
      </c>
    </row>
    <row r="36" spans="4:21" ht="15.75" customHeight="1" x14ac:dyDescent="0.25">
      <c r="D36" s="49">
        <v>29</v>
      </c>
      <c r="E36" s="179" t="s">
        <v>26</v>
      </c>
      <c r="F36" s="57" t="s">
        <v>31</v>
      </c>
      <c r="G36" s="53" t="s">
        <v>39</v>
      </c>
      <c r="H36" s="53" t="s">
        <v>52</v>
      </c>
      <c r="I36" s="57">
        <v>175</v>
      </c>
      <c r="J36" s="57">
        <v>100</v>
      </c>
      <c r="K36" s="160">
        <f t="shared" si="3"/>
        <v>60</v>
      </c>
      <c r="L36" s="66">
        <f t="shared" si="4"/>
        <v>335</v>
      </c>
      <c r="M36" s="46"/>
      <c r="N36" s="195" t="s">
        <v>24</v>
      </c>
      <c r="O36" s="55" t="s">
        <v>21</v>
      </c>
      <c r="P36" s="55" t="s">
        <v>39</v>
      </c>
      <c r="Q36" s="55" t="s">
        <v>22</v>
      </c>
      <c r="R36" s="55">
        <v>83</v>
      </c>
      <c r="S36" s="55">
        <v>70</v>
      </c>
      <c r="T36" s="55">
        <v>-2</v>
      </c>
      <c r="U36" s="190">
        <v>153</v>
      </c>
    </row>
    <row r="37" spans="4:21" ht="15.75" customHeight="1" thickBot="1" x14ac:dyDescent="0.3">
      <c r="D37" s="49">
        <v>30</v>
      </c>
      <c r="E37" s="179" t="s">
        <v>26</v>
      </c>
      <c r="F37" s="57" t="s">
        <v>31</v>
      </c>
      <c r="G37" s="53" t="s">
        <v>39</v>
      </c>
      <c r="H37" s="53" t="s">
        <v>20</v>
      </c>
      <c r="I37" s="57">
        <v>175</v>
      </c>
      <c r="J37" s="57">
        <v>91</v>
      </c>
      <c r="K37" s="160">
        <f t="shared" si="3"/>
        <v>69</v>
      </c>
      <c r="L37" s="66">
        <f t="shared" si="4"/>
        <v>335</v>
      </c>
      <c r="M37" s="46"/>
      <c r="N37" s="194" t="s">
        <v>24</v>
      </c>
      <c r="O37" s="54" t="s">
        <v>21</v>
      </c>
      <c r="P37" s="54" t="s">
        <v>39</v>
      </c>
      <c r="Q37" s="54" t="s">
        <v>23</v>
      </c>
      <c r="R37" s="54">
        <v>83</v>
      </c>
      <c r="S37" s="54">
        <v>62</v>
      </c>
      <c r="T37" s="54">
        <v>6</v>
      </c>
      <c r="U37" s="192">
        <v>151</v>
      </c>
    </row>
    <row r="38" spans="4:21" ht="15.75" customHeight="1" x14ac:dyDescent="0.25">
      <c r="D38" s="49">
        <v>31</v>
      </c>
      <c r="E38" s="179" t="s">
        <v>26</v>
      </c>
      <c r="F38" s="57" t="s">
        <v>31</v>
      </c>
      <c r="G38" s="53" t="s">
        <v>39</v>
      </c>
      <c r="H38" s="53" t="s">
        <v>21</v>
      </c>
      <c r="I38" s="57">
        <v>175</v>
      </c>
      <c r="J38" s="57">
        <v>83</v>
      </c>
      <c r="K38" s="160">
        <f t="shared" si="3"/>
        <v>77</v>
      </c>
      <c r="L38" s="66">
        <f t="shared" si="4"/>
        <v>335</v>
      </c>
      <c r="M38" s="46"/>
      <c r="N38" s="193" t="s">
        <v>46</v>
      </c>
      <c r="O38" s="187"/>
      <c r="P38" s="187"/>
      <c r="Q38" s="187"/>
      <c r="R38" s="187"/>
      <c r="S38" s="187"/>
      <c r="T38" s="187">
        <v>55</v>
      </c>
      <c r="U38" s="188" t="s">
        <v>25</v>
      </c>
    </row>
    <row r="39" spans="4:21" ht="15.75" customHeight="1" thickBot="1" x14ac:dyDescent="0.3">
      <c r="D39" s="49">
        <v>32</v>
      </c>
      <c r="E39" s="179" t="s">
        <v>26</v>
      </c>
      <c r="F39" s="57" t="s">
        <v>31</v>
      </c>
      <c r="G39" s="53" t="s">
        <v>39</v>
      </c>
      <c r="H39" s="53" t="s">
        <v>22</v>
      </c>
      <c r="I39" s="57">
        <v>175</v>
      </c>
      <c r="J39" s="57">
        <v>70</v>
      </c>
      <c r="K39" s="160">
        <f t="shared" si="3"/>
        <v>90</v>
      </c>
      <c r="L39" s="66">
        <f t="shared" si="4"/>
        <v>335</v>
      </c>
      <c r="M39" s="46"/>
      <c r="N39" s="194" t="s">
        <v>24</v>
      </c>
      <c r="O39" s="54" t="s">
        <v>22</v>
      </c>
      <c r="P39" s="54" t="s">
        <v>39</v>
      </c>
      <c r="Q39" s="54" t="s">
        <v>23</v>
      </c>
      <c r="R39" s="54">
        <v>70</v>
      </c>
      <c r="S39" s="54">
        <v>62</v>
      </c>
      <c r="T39" s="54">
        <v>-7</v>
      </c>
      <c r="U39" s="192">
        <v>125</v>
      </c>
    </row>
    <row r="40" spans="4:21" ht="15.75" customHeight="1" thickBot="1" x14ac:dyDescent="0.3">
      <c r="D40" s="49">
        <v>33</v>
      </c>
      <c r="E40" s="180" t="s">
        <v>26</v>
      </c>
      <c r="F40" s="58" t="s">
        <v>31</v>
      </c>
      <c r="G40" s="54" t="s">
        <v>39</v>
      </c>
      <c r="H40" s="54" t="s">
        <v>23</v>
      </c>
      <c r="I40" s="58">
        <v>175</v>
      </c>
      <c r="J40" s="58">
        <v>62</v>
      </c>
      <c r="K40" s="161">
        <f t="shared" si="3"/>
        <v>98</v>
      </c>
      <c r="L40" s="67">
        <f t="shared" si="4"/>
        <v>335</v>
      </c>
      <c r="M40" s="46"/>
      <c r="N40" s="186" t="s">
        <v>29</v>
      </c>
      <c r="O40" s="187" t="s">
        <v>40</v>
      </c>
      <c r="P40" s="187"/>
      <c r="Q40" s="187"/>
      <c r="R40" s="187">
        <v>200</v>
      </c>
      <c r="S40" s="187"/>
      <c r="T40" s="187"/>
      <c r="U40" s="188">
        <v>200</v>
      </c>
    </row>
    <row r="41" spans="4:21" ht="15.75" customHeight="1" x14ac:dyDescent="0.25">
      <c r="E41" s="231" t="s">
        <v>46</v>
      </c>
      <c r="F41" s="232"/>
      <c r="G41" s="232"/>
      <c r="H41" s="232"/>
      <c r="I41" s="232"/>
      <c r="J41" s="232"/>
      <c r="K41" s="159">
        <f>I42-G4</f>
        <v>142</v>
      </c>
      <c r="L41" s="65" t="s">
        <v>25</v>
      </c>
      <c r="M41" s="46"/>
      <c r="N41" s="189" t="s">
        <v>29</v>
      </c>
      <c r="O41" s="55" t="s">
        <v>30</v>
      </c>
      <c r="P41" s="55"/>
      <c r="Q41" s="55"/>
      <c r="R41" s="55">
        <v>193</v>
      </c>
      <c r="S41" s="55"/>
      <c r="T41" s="55"/>
      <c r="U41" s="190">
        <v>193</v>
      </c>
    </row>
    <row r="42" spans="4:21" ht="15.75" customHeight="1" x14ac:dyDescent="0.25">
      <c r="D42" s="49">
        <v>34</v>
      </c>
      <c r="E42" s="178" t="s">
        <v>24</v>
      </c>
      <c r="F42" s="57" t="s">
        <v>32</v>
      </c>
      <c r="G42" s="53" t="s">
        <v>39</v>
      </c>
      <c r="H42" s="53" t="s">
        <v>48</v>
      </c>
      <c r="I42" s="57">
        <v>157</v>
      </c>
      <c r="J42" s="57">
        <v>138</v>
      </c>
      <c r="K42" s="160">
        <f t="shared" ref="K42:K50" si="5">K$41-J42</f>
        <v>4</v>
      </c>
      <c r="L42" s="66">
        <f>I42+J42</f>
        <v>295</v>
      </c>
      <c r="M42" s="46"/>
      <c r="N42" s="189" t="s">
        <v>29</v>
      </c>
      <c r="O42" s="55" t="s">
        <v>31</v>
      </c>
      <c r="P42" s="55"/>
      <c r="Q42" s="55"/>
      <c r="R42" s="55">
        <v>175</v>
      </c>
      <c r="S42" s="55"/>
      <c r="T42" s="55"/>
      <c r="U42" s="190">
        <v>175</v>
      </c>
    </row>
    <row r="43" spans="4:21" ht="15.75" customHeight="1" x14ac:dyDescent="0.25">
      <c r="D43" s="49">
        <v>35</v>
      </c>
      <c r="E43" s="178" t="s">
        <v>24</v>
      </c>
      <c r="F43" s="57" t="s">
        <v>32</v>
      </c>
      <c r="G43" s="53" t="s">
        <v>39</v>
      </c>
      <c r="H43" s="53" t="s">
        <v>49</v>
      </c>
      <c r="I43" s="57">
        <v>157</v>
      </c>
      <c r="J43" s="57">
        <v>129</v>
      </c>
      <c r="K43" s="160">
        <f t="shared" si="5"/>
        <v>13</v>
      </c>
      <c r="L43" s="66">
        <f t="shared" ref="L43:L50" si="6">I43+J43+K43</f>
        <v>299</v>
      </c>
      <c r="M43" s="46"/>
      <c r="N43" s="189" t="s">
        <v>29</v>
      </c>
      <c r="O43" s="55" t="s">
        <v>32</v>
      </c>
      <c r="P43" s="55"/>
      <c r="Q43" s="55"/>
      <c r="R43" s="55">
        <v>157</v>
      </c>
      <c r="S43" s="55"/>
      <c r="T43" s="55"/>
      <c r="U43" s="190">
        <v>157</v>
      </c>
    </row>
    <row r="44" spans="4:21" ht="15.75" customHeight="1" x14ac:dyDescent="0.25">
      <c r="D44" s="49">
        <v>36</v>
      </c>
      <c r="E44" s="179" t="s">
        <v>26</v>
      </c>
      <c r="F44" s="57" t="s">
        <v>32</v>
      </c>
      <c r="G44" s="53" t="s">
        <v>39</v>
      </c>
      <c r="H44" s="53" t="s">
        <v>50</v>
      </c>
      <c r="I44" s="57">
        <v>157</v>
      </c>
      <c r="J44" s="57">
        <v>121</v>
      </c>
      <c r="K44" s="160">
        <f t="shared" si="5"/>
        <v>21</v>
      </c>
      <c r="L44" s="66">
        <f t="shared" si="6"/>
        <v>299</v>
      </c>
      <c r="M44" s="46"/>
      <c r="N44" s="189" t="s">
        <v>29</v>
      </c>
      <c r="O44" s="55" t="s">
        <v>48</v>
      </c>
      <c r="P44" s="55"/>
      <c r="Q44" s="55"/>
      <c r="R44" s="55">
        <v>138</v>
      </c>
      <c r="S44" s="55"/>
      <c r="T44" s="55"/>
      <c r="U44" s="190">
        <v>138</v>
      </c>
    </row>
    <row r="45" spans="4:21" ht="15.75" customHeight="1" x14ac:dyDescent="0.25">
      <c r="D45" s="49">
        <v>37</v>
      </c>
      <c r="E45" s="179" t="s">
        <v>26</v>
      </c>
      <c r="F45" s="57" t="s">
        <v>32</v>
      </c>
      <c r="G45" s="53" t="s">
        <v>39</v>
      </c>
      <c r="H45" s="53" t="s">
        <v>51</v>
      </c>
      <c r="I45" s="57">
        <v>157</v>
      </c>
      <c r="J45" s="57">
        <v>112</v>
      </c>
      <c r="K45" s="160">
        <f t="shared" si="5"/>
        <v>30</v>
      </c>
      <c r="L45" s="66">
        <f t="shared" si="6"/>
        <v>299</v>
      </c>
      <c r="M45" s="46"/>
      <c r="N45" s="189" t="s">
        <v>29</v>
      </c>
      <c r="O45" s="55" t="s">
        <v>49</v>
      </c>
      <c r="P45" s="55"/>
      <c r="Q45" s="55"/>
      <c r="R45" s="55">
        <v>129</v>
      </c>
      <c r="S45" s="55"/>
      <c r="T45" s="55"/>
      <c r="U45" s="190">
        <v>129</v>
      </c>
    </row>
    <row r="46" spans="4:21" ht="15.75" customHeight="1" x14ac:dyDescent="0.25">
      <c r="D46" s="49">
        <v>38</v>
      </c>
      <c r="E46" s="179" t="s">
        <v>26</v>
      </c>
      <c r="F46" s="57" t="s">
        <v>32</v>
      </c>
      <c r="G46" s="53" t="s">
        <v>39</v>
      </c>
      <c r="H46" s="53" t="s">
        <v>52</v>
      </c>
      <c r="I46" s="57">
        <v>157</v>
      </c>
      <c r="J46" s="57">
        <v>100</v>
      </c>
      <c r="K46" s="160">
        <f t="shared" si="5"/>
        <v>42</v>
      </c>
      <c r="L46" s="66">
        <f t="shared" si="6"/>
        <v>299</v>
      </c>
      <c r="M46" s="46"/>
      <c r="N46" s="189" t="s">
        <v>29</v>
      </c>
      <c r="O46" s="55" t="s">
        <v>50</v>
      </c>
      <c r="P46" s="55"/>
      <c r="Q46" s="55"/>
      <c r="R46" s="55">
        <v>121</v>
      </c>
      <c r="S46" s="55"/>
      <c r="T46" s="55"/>
      <c r="U46" s="190">
        <v>121</v>
      </c>
    </row>
    <row r="47" spans="4:21" ht="15.75" customHeight="1" x14ac:dyDescent="0.25">
      <c r="D47" s="49">
        <v>39</v>
      </c>
      <c r="E47" s="179" t="s">
        <v>26</v>
      </c>
      <c r="F47" s="57" t="s">
        <v>32</v>
      </c>
      <c r="G47" s="53" t="s">
        <v>39</v>
      </c>
      <c r="H47" s="53" t="s">
        <v>20</v>
      </c>
      <c r="I47" s="57">
        <v>157</v>
      </c>
      <c r="J47" s="57">
        <v>91</v>
      </c>
      <c r="K47" s="160">
        <f t="shared" si="5"/>
        <v>51</v>
      </c>
      <c r="L47" s="66">
        <f t="shared" si="6"/>
        <v>299</v>
      </c>
      <c r="M47" s="46"/>
      <c r="N47" s="189" t="s">
        <v>29</v>
      </c>
      <c r="O47" s="55" t="s">
        <v>51</v>
      </c>
      <c r="P47" s="55"/>
      <c r="Q47" s="55"/>
      <c r="R47" s="55">
        <v>112</v>
      </c>
      <c r="S47" s="55"/>
      <c r="T47" s="55"/>
      <c r="U47" s="190">
        <v>112</v>
      </c>
    </row>
    <row r="48" spans="4:21" ht="15.75" customHeight="1" x14ac:dyDescent="0.25">
      <c r="D48" s="49">
        <v>40</v>
      </c>
      <c r="E48" s="179" t="s">
        <v>26</v>
      </c>
      <c r="F48" s="57" t="s">
        <v>32</v>
      </c>
      <c r="G48" s="53" t="s">
        <v>39</v>
      </c>
      <c r="H48" s="53" t="s">
        <v>21</v>
      </c>
      <c r="I48" s="57">
        <v>157</v>
      </c>
      <c r="J48" s="57">
        <v>83</v>
      </c>
      <c r="K48" s="160">
        <f t="shared" si="5"/>
        <v>59</v>
      </c>
      <c r="L48" s="66">
        <f t="shared" si="6"/>
        <v>299</v>
      </c>
      <c r="M48" s="46"/>
      <c r="N48" s="189" t="s">
        <v>29</v>
      </c>
      <c r="O48" s="55" t="s">
        <v>52</v>
      </c>
      <c r="P48" s="55"/>
      <c r="Q48" s="55"/>
      <c r="R48" s="55">
        <v>100</v>
      </c>
      <c r="S48" s="55"/>
      <c r="T48" s="55"/>
      <c r="U48" s="190">
        <v>100</v>
      </c>
    </row>
    <row r="49" spans="4:21" ht="15.75" customHeight="1" x14ac:dyDescent="0.25">
      <c r="D49" s="49">
        <v>41</v>
      </c>
      <c r="E49" s="179" t="s">
        <v>26</v>
      </c>
      <c r="F49" s="57" t="s">
        <v>32</v>
      </c>
      <c r="G49" s="53" t="s">
        <v>39</v>
      </c>
      <c r="H49" s="53" t="s">
        <v>22</v>
      </c>
      <c r="I49" s="57">
        <v>157</v>
      </c>
      <c r="J49" s="57">
        <v>70</v>
      </c>
      <c r="K49" s="160">
        <f t="shared" si="5"/>
        <v>72</v>
      </c>
      <c r="L49" s="66">
        <f t="shared" si="6"/>
        <v>299</v>
      </c>
      <c r="M49" s="46"/>
      <c r="N49" s="189" t="s">
        <v>29</v>
      </c>
      <c r="O49" s="55" t="s">
        <v>20</v>
      </c>
      <c r="P49" s="55"/>
      <c r="Q49" s="55"/>
      <c r="R49" s="55">
        <v>91</v>
      </c>
      <c r="S49" s="55"/>
      <c r="T49" s="55"/>
      <c r="U49" s="190">
        <v>91</v>
      </c>
    </row>
    <row r="50" spans="4:21" ht="15.75" customHeight="1" thickBot="1" x14ac:dyDescent="0.3">
      <c r="D50" s="49">
        <v>42</v>
      </c>
      <c r="E50" s="180" t="s">
        <v>26</v>
      </c>
      <c r="F50" s="58" t="s">
        <v>32</v>
      </c>
      <c r="G50" s="54" t="s">
        <v>39</v>
      </c>
      <c r="H50" s="54" t="s">
        <v>23</v>
      </c>
      <c r="I50" s="58">
        <v>157</v>
      </c>
      <c r="J50" s="58">
        <v>62</v>
      </c>
      <c r="K50" s="161">
        <f t="shared" si="5"/>
        <v>80</v>
      </c>
      <c r="L50" s="67">
        <f t="shared" si="6"/>
        <v>299</v>
      </c>
      <c r="M50" s="46"/>
      <c r="N50" s="189" t="s">
        <v>29</v>
      </c>
      <c r="O50" s="55" t="s">
        <v>21</v>
      </c>
      <c r="P50" s="55"/>
      <c r="Q50" s="55"/>
      <c r="R50" s="55">
        <v>83</v>
      </c>
      <c r="S50" s="55"/>
      <c r="T50" s="55"/>
      <c r="U50" s="190">
        <v>83</v>
      </c>
    </row>
    <row r="51" spans="4:21" ht="15.75" customHeight="1" x14ac:dyDescent="0.25">
      <c r="E51" s="231" t="s">
        <v>46</v>
      </c>
      <c r="F51" s="232"/>
      <c r="G51" s="232"/>
      <c r="H51" s="232"/>
      <c r="I51" s="232"/>
      <c r="J51" s="232"/>
      <c r="K51" s="159">
        <f>I52-G4</f>
        <v>123</v>
      </c>
      <c r="L51" s="65" t="s">
        <v>25</v>
      </c>
      <c r="M51" s="46"/>
      <c r="N51" s="189" t="s">
        <v>29</v>
      </c>
      <c r="O51" s="55" t="s">
        <v>22</v>
      </c>
      <c r="P51" s="55"/>
      <c r="Q51" s="55"/>
      <c r="R51" s="55">
        <v>70</v>
      </c>
      <c r="S51" s="55"/>
      <c r="T51" s="55"/>
      <c r="U51" s="190">
        <v>70</v>
      </c>
    </row>
    <row r="52" spans="4:21" ht="15.75" customHeight="1" x14ac:dyDescent="0.25">
      <c r="D52" s="49">
        <v>43</v>
      </c>
      <c r="E52" s="178" t="s">
        <v>24</v>
      </c>
      <c r="F52" s="57" t="s">
        <v>48</v>
      </c>
      <c r="G52" s="53" t="s">
        <v>39</v>
      </c>
      <c r="H52" s="53" t="s">
        <v>49</v>
      </c>
      <c r="I52" s="57">
        <v>138</v>
      </c>
      <c r="J52" s="57">
        <v>129</v>
      </c>
      <c r="K52" s="160">
        <f t="shared" ref="K52:K59" si="7">K$51-J52</f>
        <v>-6</v>
      </c>
      <c r="L52" s="66">
        <f>I52+J52</f>
        <v>267</v>
      </c>
      <c r="M52" s="46"/>
      <c r="N52" s="189" t="s">
        <v>29</v>
      </c>
      <c r="O52" s="55" t="s">
        <v>23</v>
      </c>
      <c r="P52" s="55"/>
      <c r="Q52" s="55"/>
      <c r="R52" s="55">
        <v>62</v>
      </c>
      <c r="S52" s="55"/>
      <c r="T52" s="55"/>
      <c r="U52" s="190">
        <v>62</v>
      </c>
    </row>
    <row r="53" spans="4:21" ht="15.75" customHeight="1" x14ac:dyDescent="0.25">
      <c r="D53" s="49">
        <v>44</v>
      </c>
      <c r="E53" s="178" t="s">
        <v>24</v>
      </c>
      <c r="F53" s="57" t="s">
        <v>48</v>
      </c>
      <c r="G53" s="53" t="s">
        <v>39</v>
      </c>
      <c r="H53" s="53" t="s">
        <v>50</v>
      </c>
      <c r="I53" s="57">
        <v>138</v>
      </c>
      <c r="J53" s="57">
        <v>121</v>
      </c>
      <c r="K53" s="160">
        <f t="shared" si="7"/>
        <v>2</v>
      </c>
      <c r="L53" s="66">
        <f t="shared" ref="L53:L59" si="8">I53+J53+K53</f>
        <v>261</v>
      </c>
      <c r="M53" s="46"/>
      <c r="N53" s="189" t="s">
        <v>29</v>
      </c>
      <c r="O53" s="55" t="s">
        <v>15</v>
      </c>
      <c r="P53" s="55"/>
      <c r="Q53" s="55"/>
      <c r="R53" s="55">
        <v>28</v>
      </c>
      <c r="S53" s="55"/>
      <c r="T53" s="55"/>
      <c r="U53" s="190">
        <v>28</v>
      </c>
    </row>
    <row r="54" spans="4:21" ht="15.75" customHeight="1" thickBot="1" x14ac:dyDescent="0.3">
      <c r="D54" s="49">
        <v>45</v>
      </c>
      <c r="E54" s="178" t="s">
        <v>24</v>
      </c>
      <c r="F54" s="57" t="s">
        <v>48</v>
      </c>
      <c r="G54" s="53" t="s">
        <v>39</v>
      </c>
      <c r="H54" s="53" t="s">
        <v>51</v>
      </c>
      <c r="I54" s="57">
        <v>138</v>
      </c>
      <c r="J54" s="57">
        <v>112</v>
      </c>
      <c r="K54" s="160">
        <f t="shared" si="7"/>
        <v>11</v>
      </c>
      <c r="L54" s="66">
        <f t="shared" si="8"/>
        <v>261</v>
      </c>
      <c r="M54" s="46"/>
      <c r="N54" s="191" t="s">
        <v>27</v>
      </c>
      <c r="O54" s="54" t="s">
        <v>33</v>
      </c>
      <c r="P54" s="54"/>
      <c r="Q54" s="54"/>
      <c r="R54" s="54">
        <v>33</v>
      </c>
      <c r="S54" s="54"/>
      <c r="T54" s="54"/>
      <c r="U54" s="192">
        <v>33</v>
      </c>
    </row>
    <row r="55" spans="4:21" ht="15.75" customHeight="1" x14ac:dyDescent="0.25">
      <c r="D55" s="49">
        <v>46</v>
      </c>
      <c r="E55" s="179" t="s">
        <v>26</v>
      </c>
      <c r="F55" s="57" t="s">
        <v>48</v>
      </c>
      <c r="G55" s="53" t="s">
        <v>39</v>
      </c>
      <c r="H55" s="53" t="s">
        <v>52</v>
      </c>
      <c r="I55" s="57">
        <v>138</v>
      </c>
      <c r="J55" s="57">
        <v>100</v>
      </c>
      <c r="K55" s="160">
        <f t="shared" si="7"/>
        <v>23</v>
      </c>
      <c r="L55" s="66">
        <f t="shared" si="8"/>
        <v>261</v>
      </c>
      <c r="M55" s="46"/>
    </row>
    <row r="56" spans="4:21" ht="15.75" customHeight="1" x14ac:dyDescent="0.25">
      <c r="D56" s="49">
        <v>47</v>
      </c>
      <c r="E56" s="179" t="s">
        <v>26</v>
      </c>
      <c r="F56" s="57" t="s">
        <v>48</v>
      </c>
      <c r="G56" s="53" t="s">
        <v>39</v>
      </c>
      <c r="H56" s="53" t="s">
        <v>20</v>
      </c>
      <c r="I56" s="57">
        <v>138</v>
      </c>
      <c r="J56" s="57">
        <v>91</v>
      </c>
      <c r="K56" s="160">
        <f t="shared" si="7"/>
        <v>32</v>
      </c>
      <c r="L56" s="66">
        <f t="shared" si="8"/>
        <v>261</v>
      </c>
      <c r="M56" s="46"/>
    </row>
    <row r="57" spans="4:21" ht="15.75" customHeight="1" x14ac:dyDescent="0.25">
      <c r="D57" s="49">
        <v>48</v>
      </c>
      <c r="E57" s="179" t="s">
        <v>26</v>
      </c>
      <c r="F57" s="57" t="s">
        <v>48</v>
      </c>
      <c r="G57" s="53" t="s">
        <v>39</v>
      </c>
      <c r="H57" s="53" t="s">
        <v>21</v>
      </c>
      <c r="I57" s="57">
        <v>138</v>
      </c>
      <c r="J57" s="57">
        <v>83</v>
      </c>
      <c r="K57" s="160">
        <f t="shared" si="7"/>
        <v>40</v>
      </c>
      <c r="L57" s="66">
        <f t="shared" si="8"/>
        <v>261</v>
      </c>
      <c r="M57" s="46"/>
    </row>
    <row r="58" spans="4:21" ht="15.75" customHeight="1" x14ac:dyDescent="0.25">
      <c r="D58" s="49">
        <v>49</v>
      </c>
      <c r="E58" s="179" t="s">
        <v>26</v>
      </c>
      <c r="F58" s="57" t="s">
        <v>48</v>
      </c>
      <c r="G58" s="53" t="s">
        <v>39</v>
      </c>
      <c r="H58" s="53" t="s">
        <v>22</v>
      </c>
      <c r="I58" s="57">
        <v>138</v>
      </c>
      <c r="J58" s="57">
        <v>70</v>
      </c>
      <c r="K58" s="160">
        <f t="shared" si="7"/>
        <v>53</v>
      </c>
      <c r="L58" s="66">
        <f t="shared" si="8"/>
        <v>261</v>
      </c>
    </row>
    <row r="59" spans="4:21" ht="15.75" customHeight="1" thickBot="1" x14ac:dyDescent="0.3">
      <c r="D59" s="49">
        <v>50</v>
      </c>
      <c r="E59" s="180" t="s">
        <v>26</v>
      </c>
      <c r="F59" s="58" t="s">
        <v>48</v>
      </c>
      <c r="G59" s="54" t="s">
        <v>39</v>
      </c>
      <c r="H59" s="54" t="s">
        <v>23</v>
      </c>
      <c r="I59" s="58">
        <v>138</v>
      </c>
      <c r="J59" s="58">
        <v>62</v>
      </c>
      <c r="K59" s="161">
        <f t="shared" si="7"/>
        <v>61</v>
      </c>
      <c r="L59" s="67">
        <f t="shared" si="8"/>
        <v>261</v>
      </c>
    </row>
    <row r="60" spans="4:21" ht="15.75" customHeight="1" x14ac:dyDescent="0.25">
      <c r="E60" s="231" t="s">
        <v>46</v>
      </c>
      <c r="F60" s="232"/>
      <c r="G60" s="232"/>
      <c r="H60" s="232"/>
      <c r="I60" s="232"/>
      <c r="J60" s="232"/>
      <c r="K60" s="159">
        <f>I61-G4</f>
        <v>114</v>
      </c>
      <c r="L60" s="65" t="s">
        <v>25</v>
      </c>
    </row>
    <row r="61" spans="4:21" ht="14.25" customHeight="1" x14ac:dyDescent="0.25">
      <c r="D61" s="49">
        <v>51</v>
      </c>
      <c r="E61" s="178" t="s">
        <v>24</v>
      </c>
      <c r="F61" s="57" t="s">
        <v>49</v>
      </c>
      <c r="G61" s="53" t="s">
        <v>39</v>
      </c>
      <c r="H61" s="53" t="s">
        <v>50</v>
      </c>
      <c r="I61" s="57">
        <v>129</v>
      </c>
      <c r="J61" s="57">
        <v>121</v>
      </c>
      <c r="K61" s="160">
        <f t="shared" ref="K61:K67" si="9">K$60-J61</f>
        <v>-7</v>
      </c>
      <c r="L61" s="66">
        <f>I61+J61</f>
        <v>250</v>
      </c>
    </row>
    <row r="62" spans="4:21" x14ac:dyDescent="0.25">
      <c r="D62" s="49">
        <v>52</v>
      </c>
      <c r="E62" s="178" t="s">
        <v>24</v>
      </c>
      <c r="F62" s="57" t="s">
        <v>49</v>
      </c>
      <c r="G62" s="53" t="s">
        <v>39</v>
      </c>
      <c r="H62" s="53" t="s">
        <v>51</v>
      </c>
      <c r="I62" s="57">
        <v>129</v>
      </c>
      <c r="J62" s="57">
        <v>112</v>
      </c>
      <c r="K62" s="160">
        <f t="shared" si="9"/>
        <v>2</v>
      </c>
      <c r="L62" s="66">
        <f>I62+J62</f>
        <v>241</v>
      </c>
    </row>
    <row r="63" spans="4:21" x14ac:dyDescent="0.25">
      <c r="D63" s="49">
        <v>53</v>
      </c>
      <c r="E63" s="178" t="s">
        <v>24</v>
      </c>
      <c r="F63" s="57" t="s">
        <v>49</v>
      </c>
      <c r="G63" s="53" t="s">
        <v>39</v>
      </c>
      <c r="H63" s="53" t="s">
        <v>52</v>
      </c>
      <c r="I63" s="57">
        <v>129</v>
      </c>
      <c r="J63" s="57">
        <v>100</v>
      </c>
      <c r="K63" s="160">
        <f t="shared" si="9"/>
        <v>14</v>
      </c>
      <c r="L63" s="66">
        <f>I63+J63+K63</f>
        <v>243</v>
      </c>
    </row>
    <row r="64" spans="4:21" x14ac:dyDescent="0.25">
      <c r="D64" s="49">
        <v>54</v>
      </c>
      <c r="E64" s="179" t="s">
        <v>26</v>
      </c>
      <c r="F64" s="57" t="s">
        <v>49</v>
      </c>
      <c r="G64" s="53" t="s">
        <v>39</v>
      </c>
      <c r="H64" s="53" t="s">
        <v>20</v>
      </c>
      <c r="I64" s="57">
        <v>129</v>
      </c>
      <c r="J64" s="57">
        <v>91</v>
      </c>
      <c r="K64" s="160">
        <f t="shared" si="9"/>
        <v>23</v>
      </c>
      <c r="L64" s="66">
        <f>I64+J64+K64</f>
        <v>243</v>
      </c>
    </row>
    <row r="65" spans="4:12" x14ac:dyDescent="0.25">
      <c r="D65" s="49">
        <v>55</v>
      </c>
      <c r="E65" s="179" t="s">
        <v>26</v>
      </c>
      <c r="F65" s="57" t="s">
        <v>49</v>
      </c>
      <c r="G65" s="53" t="s">
        <v>39</v>
      </c>
      <c r="H65" s="53" t="s">
        <v>21</v>
      </c>
      <c r="I65" s="57">
        <v>129</v>
      </c>
      <c r="J65" s="57">
        <v>83</v>
      </c>
      <c r="K65" s="160">
        <f t="shared" si="9"/>
        <v>31</v>
      </c>
      <c r="L65" s="66">
        <f>I65+J65+K65</f>
        <v>243</v>
      </c>
    </row>
    <row r="66" spans="4:12" x14ac:dyDescent="0.25">
      <c r="D66" s="49">
        <v>56</v>
      </c>
      <c r="E66" s="179" t="s">
        <v>26</v>
      </c>
      <c r="F66" s="57" t="s">
        <v>49</v>
      </c>
      <c r="G66" s="53" t="s">
        <v>39</v>
      </c>
      <c r="H66" s="53" t="s">
        <v>22</v>
      </c>
      <c r="I66" s="57">
        <v>129</v>
      </c>
      <c r="J66" s="57">
        <v>70</v>
      </c>
      <c r="K66" s="160">
        <f t="shared" si="9"/>
        <v>44</v>
      </c>
      <c r="L66" s="66">
        <f>I66+J66+K66</f>
        <v>243</v>
      </c>
    </row>
    <row r="67" spans="4:12" ht="16.5" thickBot="1" x14ac:dyDescent="0.3">
      <c r="D67" s="49">
        <v>57</v>
      </c>
      <c r="E67" s="180" t="s">
        <v>26</v>
      </c>
      <c r="F67" s="58" t="s">
        <v>49</v>
      </c>
      <c r="G67" s="54" t="s">
        <v>39</v>
      </c>
      <c r="H67" s="54" t="s">
        <v>23</v>
      </c>
      <c r="I67" s="58">
        <v>129</v>
      </c>
      <c r="J67" s="58">
        <v>62</v>
      </c>
      <c r="K67" s="161">
        <f t="shared" si="9"/>
        <v>52</v>
      </c>
      <c r="L67" s="67">
        <f>I67+J67+K67</f>
        <v>243</v>
      </c>
    </row>
    <row r="68" spans="4:12" ht="15" x14ac:dyDescent="0.25">
      <c r="E68" s="231" t="s">
        <v>46</v>
      </c>
      <c r="F68" s="232"/>
      <c r="G68" s="232"/>
      <c r="H68" s="232"/>
      <c r="I68" s="232"/>
      <c r="J68" s="232"/>
      <c r="K68" s="159">
        <f>I69-G4</f>
        <v>106</v>
      </c>
      <c r="L68" s="65" t="s">
        <v>25</v>
      </c>
    </row>
    <row r="69" spans="4:12" x14ac:dyDescent="0.25">
      <c r="D69" s="49">
        <v>58</v>
      </c>
      <c r="E69" s="178" t="s">
        <v>24</v>
      </c>
      <c r="F69" s="57" t="s">
        <v>50</v>
      </c>
      <c r="G69" s="53" t="s">
        <v>39</v>
      </c>
      <c r="H69" s="53" t="s">
        <v>51</v>
      </c>
      <c r="I69" s="57">
        <v>121</v>
      </c>
      <c r="J69" s="57">
        <v>112</v>
      </c>
      <c r="K69" s="160">
        <f t="shared" ref="K69:K74" si="10">K$68-J69</f>
        <v>-6</v>
      </c>
      <c r="L69" s="66">
        <f>I69+J69</f>
        <v>233</v>
      </c>
    </row>
    <row r="70" spans="4:12" x14ac:dyDescent="0.25">
      <c r="D70" s="49">
        <v>59</v>
      </c>
      <c r="E70" s="178" t="s">
        <v>24</v>
      </c>
      <c r="F70" s="57" t="s">
        <v>50</v>
      </c>
      <c r="G70" s="53" t="s">
        <v>39</v>
      </c>
      <c r="H70" s="53" t="s">
        <v>52</v>
      </c>
      <c r="I70" s="57">
        <v>121</v>
      </c>
      <c r="J70" s="57">
        <v>100</v>
      </c>
      <c r="K70" s="160">
        <f t="shared" si="10"/>
        <v>6</v>
      </c>
      <c r="L70" s="66">
        <f>I70+J70+K70</f>
        <v>227</v>
      </c>
    </row>
    <row r="71" spans="4:12" x14ac:dyDescent="0.25">
      <c r="D71" s="49">
        <v>60</v>
      </c>
      <c r="E71" s="178" t="s">
        <v>24</v>
      </c>
      <c r="F71" s="57" t="s">
        <v>50</v>
      </c>
      <c r="G71" s="53" t="s">
        <v>39</v>
      </c>
      <c r="H71" s="53" t="s">
        <v>20</v>
      </c>
      <c r="I71" s="57">
        <v>121</v>
      </c>
      <c r="J71" s="57">
        <v>91</v>
      </c>
      <c r="K71" s="160">
        <f t="shared" si="10"/>
        <v>15</v>
      </c>
      <c r="L71" s="66">
        <f>I71+J71+K71</f>
        <v>227</v>
      </c>
    </row>
    <row r="72" spans="4:12" x14ac:dyDescent="0.25">
      <c r="D72" s="49">
        <v>61</v>
      </c>
      <c r="E72" s="179" t="s">
        <v>26</v>
      </c>
      <c r="F72" s="57" t="s">
        <v>50</v>
      </c>
      <c r="G72" s="53" t="s">
        <v>39</v>
      </c>
      <c r="H72" s="53" t="s">
        <v>21</v>
      </c>
      <c r="I72" s="57">
        <v>121</v>
      </c>
      <c r="J72" s="57">
        <v>83</v>
      </c>
      <c r="K72" s="160">
        <f t="shared" si="10"/>
        <v>23</v>
      </c>
      <c r="L72" s="66">
        <f>I72+J72+K72</f>
        <v>227</v>
      </c>
    </row>
    <row r="73" spans="4:12" x14ac:dyDescent="0.25">
      <c r="D73" s="49">
        <v>62</v>
      </c>
      <c r="E73" s="179" t="s">
        <v>26</v>
      </c>
      <c r="F73" s="57" t="s">
        <v>50</v>
      </c>
      <c r="G73" s="53" t="s">
        <v>39</v>
      </c>
      <c r="H73" s="53" t="s">
        <v>22</v>
      </c>
      <c r="I73" s="57">
        <v>121</v>
      </c>
      <c r="J73" s="57">
        <v>70</v>
      </c>
      <c r="K73" s="160">
        <f t="shared" si="10"/>
        <v>36</v>
      </c>
      <c r="L73" s="66">
        <f>I73+J73+K73</f>
        <v>227</v>
      </c>
    </row>
    <row r="74" spans="4:12" ht="16.5" thickBot="1" x14ac:dyDescent="0.3">
      <c r="D74" s="49">
        <v>63</v>
      </c>
      <c r="E74" s="180" t="s">
        <v>26</v>
      </c>
      <c r="F74" s="58" t="s">
        <v>50</v>
      </c>
      <c r="G74" s="54" t="s">
        <v>39</v>
      </c>
      <c r="H74" s="54" t="s">
        <v>23</v>
      </c>
      <c r="I74" s="58">
        <v>121</v>
      </c>
      <c r="J74" s="58">
        <v>62</v>
      </c>
      <c r="K74" s="161">
        <f t="shared" si="10"/>
        <v>44</v>
      </c>
      <c r="L74" s="67">
        <f>I74+J74+K74</f>
        <v>227</v>
      </c>
    </row>
    <row r="75" spans="4:12" ht="15" x14ac:dyDescent="0.25">
      <c r="E75" s="231" t="s">
        <v>46</v>
      </c>
      <c r="F75" s="232"/>
      <c r="G75" s="232"/>
      <c r="H75" s="232"/>
      <c r="I75" s="232"/>
      <c r="J75" s="232"/>
      <c r="K75" s="159">
        <f>I76-G4</f>
        <v>97</v>
      </c>
      <c r="L75" s="65" t="s">
        <v>25</v>
      </c>
    </row>
    <row r="76" spans="4:12" x14ac:dyDescent="0.25">
      <c r="D76" s="49">
        <v>64</v>
      </c>
      <c r="E76" s="178" t="s">
        <v>24</v>
      </c>
      <c r="F76" s="57" t="s">
        <v>51</v>
      </c>
      <c r="G76" s="53" t="s">
        <v>39</v>
      </c>
      <c r="H76" s="53" t="s">
        <v>52</v>
      </c>
      <c r="I76" s="57">
        <v>112</v>
      </c>
      <c r="J76" s="57">
        <v>100</v>
      </c>
      <c r="K76" s="160">
        <f>K$75-J76</f>
        <v>-3</v>
      </c>
      <c r="L76" s="66">
        <f>I76+J76</f>
        <v>212</v>
      </c>
    </row>
    <row r="77" spans="4:12" x14ac:dyDescent="0.25">
      <c r="D77" s="49">
        <v>65</v>
      </c>
      <c r="E77" s="178" t="s">
        <v>24</v>
      </c>
      <c r="F77" s="57" t="s">
        <v>51</v>
      </c>
      <c r="G77" s="53" t="s">
        <v>39</v>
      </c>
      <c r="H77" s="53" t="s">
        <v>20</v>
      </c>
      <c r="I77" s="57">
        <v>112</v>
      </c>
      <c r="J77" s="57">
        <v>91</v>
      </c>
      <c r="K77" s="160">
        <f>K$75-J77</f>
        <v>6</v>
      </c>
      <c r="L77" s="66">
        <f>I77+J77+K77</f>
        <v>209</v>
      </c>
    </row>
    <row r="78" spans="4:12" x14ac:dyDescent="0.25">
      <c r="D78" s="49">
        <v>66</v>
      </c>
      <c r="E78" s="178" t="s">
        <v>24</v>
      </c>
      <c r="F78" s="57" t="s">
        <v>51</v>
      </c>
      <c r="G78" s="53" t="s">
        <v>39</v>
      </c>
      <c r="H78" s="53" t="s">
        <v>21</v>
      </c>
      <c r="I78" s="57">
        <v>112</v>
      </c>
      <c r="J78" s="57">
        <v>83</v>
      </c>
      <c r="K78" s="160">
        <f>K$75-J78</f>
        <v>14</v>
      </c>
      <c r="L78" s="66">
        <f>I78+J78+K78</f>
        <v>209</v>
      </c>
    </row>
    <row r="79" spans="4:12" x14ac:dyDescent="0.25">
      <c r="D79" s="49">
        <v>67</v>
      </c>
      <c r="E79" s="179" t="s">
        <v>26</v>
      </c>
      <c r="F79" s="57" t="s">
        <v>51</v>
      </c>
      <c r="G79" s="53" t="s">
        <v>39</v>
      </c>
      <c r="H79" s="53" t="s">
        <v>22</v>
      </c>
      <c r="I79" s="57">
        <v>112</v>
      </c>
      <c r="J79" s="57">
        <v>70</v>
      </c>
      <c r="K79" s="160">
        <f>K$75-J79</f>
        <v>27</v>
      </c>
      <c r="L79" s="66">
        <f>I79+J79+K79</f>
        <v>209</v>
      </c>
    </row>
    <row r="80" spans="4:12" ht="16.5" thickBot="1" x14ac:dyDescent="0.3">
      <c r="D80" s="49">
        <v>68</v>
      </c>
      <c r="E80" s="180" t="s">
        <v>26</v>
      </c>
      <c r="F80" s="58" t="s">
        <v>51</v>
      </c>
      <c r="G80" s="54" t="s">
        <v>39</v>
      </c>
      <c r="H80" s="54" t="s">
        <v>23</v>
      </c>
      <c r="I80" s="58">
        <v>112</v>
      </c>
      <c r="J80" s="58">
        <v>62</v>
      </c>
      <c r="K80" s="161">
        <f>K$75-J80</f>
        <v>35</v>
      </c>
      <c r="L80" s="67">
        <f>I80+J80+K80</f>
        <v>209</v>
      </c>
    </row>
    <row r="81" spans="4:12" ht="15" x14ac:dyDescent="0.25">
      <c r="E81" s="231" t="s">
        <v>46</v>
      </c>
      <c r="F81" s="232"/>
      <c r="G81" s="232"/>
      <c r="H81" s="232"/>
      <c r="I81" s="232"/>
      <c r="J81" s="232"/>
      <c r="K81" s="159">
        <f>I82-G4</f>
        <v>85</v>
      </c>
      <c r="L81" s="65" t="s">
        <v>25</v>
      </c>
    </row>
    <row r="82" spans="4:12" x14ac:dyDescent="0.25">
      <c r="D82" s="49">
        <v>69</v>
      </c>
      <c r="E82" s="178" t="s">
        <v>24</v>
      </c>
      <c r="F82" s="57" t="s">
        <v>52</v>
      </c>
      <c r="G82" s="53" t="s">
        <v>39</v>
      </c>
      <c r="H82" s="53" t="s">
        <v>20</v>
      </c>
      <c r="I82" s="57">
        <v>100</v>
      </c>
      <c r="J82" s="57">
        <v>91</v>
      </c>
      <c r="K82" s="160">
        <f>K$81-J82</f>
        <v>-6</v>
      </c>
      <c r="L82" s="66">
        <f>I82+J82</f>
        <v>191</v>
      </c>
    </row>
    <row r="83" spans="4:12" x14ac:dyDescent="0.25">
      <c r="D83" s="49">
        <v>70</v>
      </c>
      <c r="E83" s="178" t="s">
        <v>24</v>
      </c>
      <c r="F83" s="57" t="s">
        <v>52</v>
      </c>
      <c r="G83" s="53" t="s">
        <v>39</v>
      </c>
      <c r="H83" s="53" t="s">
        <v>21</v>
      </c>
      <c r="I83" s="57">
        <v>100</v>
      </c>
      <c r="J83" s="57">
        <v>83</v>
      </c>
      <c r="K83" s="160">
        <f>K$81-J83</f>
        <v>2</v>
      </c>
      <c r="L83" s="66">
        <f>I83+J83+K83</f>
        <v>185</v>
      </c>
    </row>
    <row r="84" spans="4:12" x14ac:dyDescent="0.25">
      <c r="D84" s="49">
        <v>71</v>
      </c>
      <c r="E84" s="178" t="s">
        <v>24</v>
      </c>
      <c r="F84" s="57" t="s">
        <v>52</v>
      </c>
      <c r="G84" s="53" t="s">
        <v>39</v>
      </c>
      <c r="H84" s="53" t="s">
        <v>22</v>
      </c>
      <c r="I84" s="57">
        <v>100</v>
      </c>
      <c r="J84" s="57">
        <v>70</v>
      </c>
      <c r="K84" s="160">
        <f>K$81-J84</f>
        <v>15</v>
      </c>
      <c r="L84" s="66">
        <f>I84+J84+K84</f>
        <v>185</v>
      </c>
    </row>
    <row r="85" spans="4:12" ht="16.5" thickBot="1" x14ac:dyDescent="0.3">
      <c r="D85" s="49">
        <v>72</v>
      </c>
      <c r="E85" s="180" t="s">
        <v>26</v>
      </c>
      <c r="F85" s="58" t="s">
        <v>52</v>
      </c>
      <c r="G85" s="54" t="s">
        <v>39</v>
      </c>
      <c r="H85" s="54" t="s">
        <v>23</v>
      </c>
      <c r="I85" s="58">
        <v>100</v>
      </c>
      <c r="J85" s="58">
        <v>62</v>
      </c>
      <c r="K85" s="161">
        <f>K$81-J85</f>
        <v>23</v>
      </c>
      <c r="L85" s="67">
        <f>I85+J85+K85</f>
        <v>185</v>
      </c>
    </row>
    <row r="86" spans="4:12" ht="15" x14ac:dyDescent="0.25">
      <c r="E86" s="231" t="s">
        <v>46</v>
      </c>
      <c r="F86" s="232"/>
      <c r="G86" s="232"/>
      <c r="H86" s="232"/>
      <c r="I86" s="232"/>
      <c r="J86" s="232"/>
      <c r="K86" s="159">
        <f>I87-G4</f>
        <v>76</v>
      </c>
      <c r="L86" s="65" t="s">
        <v>25</v>
      </c>
    </row>
    <row r="87" spans="4:12" x14ac:dyDescent="0.25">
      <c r="D87" s="49">
        <v>73</v>
      </c>
      <c r="E87" s="178" t="s">
        <v>24</v>
      </c>
      <c r="F87" s="57" t="s">
        <v>20</v>
      </c>
      <c r="G87" s="53" t="s">
        <v>39</v>
      </c>
      <c r="H87" s="53" t="s">
        <v>21</v>
      </c>
      <c r="I87" s="57">
        <v>91</v>
      </c>
      <c r="J87" s="57">
        <v>83</v>
      </c>
      <c r="K87" s="160">
        <f>K$86-J87</f>
        <v>-7</v>
      </c>
      <c r="L87" s="66">
        <f>I87+J87</f>
        <v>174</v>
      </c>
    </row>
    <row r="88" spans="4:12" x14ac:dyDescent="0.25">
      <c r="D88" s="49">
        <v>74</v>
      </c>
      <c r="E88" s="178" t="s">
        <v>24</v>
      </c>
      <c r="F88" s="57" t="s">
        <v>20</v>
      </c>
      <c r="G88" s="53" t="s">
        <v>39</v>
      </c>
      <c r="H88" s="53" t="s">
        <v>22</v>
      </c>
      <c r="I88" s="57">
        <v>91</v>
      </c>
      <c r="J88" s="57">
        <v>70</v>
      </c>
      <c r="K88" s="160">
        <f>K$86-J88</f>
        <v>6</v>
      </c>
      <c r="L88" s="66">
        <f>I88+J88</f>
        <v>161</v>
      </c>
    </row>
    <row r="89" spans="4:12" ht="16.5" thickBot="1" x14ac:dyDescent="0.3">
      <c r="D89" s="49">
        <v>75</v>
      </c>
      <c r="E89" s="178" t="s">
        <v>24</v>
      </c>
      <c r="F89" s="57" t="s">
        <v>20</v>
      </c>
      <c r="G89" s="54" t="s">
        <v>39</v>
      </c>
      <c r="H89" s="54" t="s">
        <v>23</v>
      </c>
      <c r="I89" s="58">
        <v>91</v>
      </c>
      <c r="J89" s="57">
        <v>62</v>
      </c>
      <c r="K89" s="160">
        <f>K$86-J89</f>
        <v>14</v>
      </c>
      <c r="L89" s="66">
        <f>I89+J89+K89</f>
        <v>167</v>
      </c>
    </row>
    <row r="90" spans="4:12" ht="15" x14ac:dyDescent="0.25">
      <c r="E90" s="231" t="s">
        <v>46</v>
      </c>
      <c r="F90" s="232"/>
      <c r="G90" s="232"/>
      <c r="H90" s="232"/>
      <c r="I90" s="232"/>
      <c r="J90" s="232"/>
      <c r="K90" s="159">
        <f>I91-G4</f>
        <v>68</v>
      </c>
      <c r="L90" s="65" t="s">
        <v>25</v>
      </c>
    </row>
    <row r="91" spans="4:12" x14ac:dyDescent="0.25">
      <c r="D91" s="49">
        <v>76</v>
      </c>
      <c r="E91" s="178" t="s">
        <v>24</v>
      </c>
      <c r="F91" s="57" t="s">
        <v>21</v>
      </c>
      <c r="G91" s="53" t="s">
        <v>39</v>
      </c>
      <c r="H91" s="53" t="s">
        <v>22</v>
      </c>
      <c r="I91" s="57">
        <v>83</v>
      </c>
      <c r="J91" s="57">
        <v>70</v>
      </c>
      <c r="K91" s="160">
        <f>K$90-J91</f>
        <v>-2</v>
      </c>
      <c r="L91" s="66">
        <f>I91+J91</f>
        <v>153</v>
      </c>
    </row>
    <row r="92" spans="4:12" ht="16.5" thickBot="1" x14ac:dyDescent="0.3">
      <c r="D92" s="49">
        <v>77</v>
      </c>
      <c r="E92" s="178" t="s">
        <v>24</v>
      </c>
      <c r="F92" s="57" t="s">
        <v>21</v>
      </c>
      <c r="G92" s="54" t="s">
        <v>39</v>
      </c>
      <c r="H92" s="54" t="s">
        <v>23</v>
      </c>
      <c r="I92" s="58">
        <v>83</v>
      </c>
      <c r="J92" s="57">
        <v>62</v>
      </c>
      <c r="K92" s="160">
        <f>K$90-J92</f>
        <v>6</v>
      </c>
      <c r="L92" s="66">
        <f>I92+J92+K92</f>
        <v>151</v>
      </c>
    </row>
    <row r="93" spans="4:12" ht="15" x14ac:dyDescent="0.25">
      <c r="E93" s="231" t="s">
        <v>46</v>
      </c>
      <c r="F93" s="232"/>
      <c r="G93" s="232"/>
      <c r="H93" s="232"/>
      <c r="I93" s="232"/>
      <c r="J93" s="232"/>
      <c r="K93" s="159">
        <f>I94-G4</f>
        <v>55</v>
      </c>
      <c r="L93" s="65" t="s">
        <v>25</v>
      </c>
    </row>
    <row r="94" spans="4:12" ht="16.5" thickBot="1" x14ac:dyDescent="0.3">
      <c r="D94" s="49">
        <v>78</v>
      </c>
      <c r="E94" s="181" t="s">
        <v>24</v>
      </c>
      <c r="F94" s="58" t="s">
        <v>22</v>
      </c>
      <c r="G94" s="54" t="s">
        <v>39</v>
      </c>
      <c r="H94" s="54" t="s">
        <v>23</v>
      </c>
      <c r="I94" s="58">
        <v>70</v>
      </c>
      <c r="J94" s="58">
        <v>62</v>
      </c>
      <c r="K94" s="161">
        <f>K$93-J94</f>
        <v>-7</v>
      </c>
      <c r="L94" s="67">
        <f>I94+J94+K94</f>
        <v>125</v>
      </c>
    </row>
    <row r="95" spans="4:12" x14ac:dyDescent="0.25">
      <c r="D95" s="49">
        <v>79</v>
      </c>
      <c r="E95" s="182" t="s">
        <v>29</v>
      </c>
      <c r="F95" s="59" t="s">
        <v>40</v>
      </c>
      <c r="I95" s="68">
        <v>200</v>
      </c>
      <c r="J95" s="59"/>
      <c r="K95" s="162"/>
      <c r="L95" s="69">
        <v>200</v>
      </c>
    </row>
    <row r="96" spans="4:12" x14ac:dyDescent="0.25">
      <c r="D96" s="49">
        <v>80</v>
      </c>
      <c r="E96" s="183" t="s">
        <v>29</v>
      </c>
      <c r="F96" s="57" t="s">
        <v>30</v>
      </c>
      <c r="I96" s="42">
        <v>193</v>
      </c>
      <c r="J96" s="57"/>
      <c r="K96" s="160"/>
      <c r="L96" s="70">
        <v>193</v>
      </c>
    </row>
    <row r="97" spans="4:13" x14ac:dyDescent="0.25">
      <c r="D97" s="49">
        <v>81</v>
      </c>
      <c r="E97" s="183" t="s">
        <v>29</v>
      </c>
      <c r="F97" s="57" t="s">
        <v>31</v>
      </c>
      <c r="I97" s="43">
        <v>175</v>
      </c>
      <c r="J97" s="57"/>
      <c r="K97" s="160"/>
      <c r="L97" s="71">
        <v>175</v>
      </c>
    </row>
    <row r="98" spans="4:13" x14ac:dyDescent="0.25">
      <c r="D98" s="49">
        <v>82</v>
      </c>
      <c r="E98" s="183" t="s">
        <v>29</v>
      </c>
      <c r="F98" s="57" t="s">
        <v>32</v>
      </c>
      <c r="I98" s="43">
        <v>157</v>
      </c>
      <c r="J98" s="57"/>
      <c r="K98" s="160"/>
      <c r="L98" s="71">
        <v>157</v>
      </c>
    </row>
    <row r="99" spans="4:13" x14ac:dyDescent="0.25">
      <c r="D99" s="49">
        <v>83</v>
      </c>
      <c r="E99" s="183" t="s">
        <v>29</v>
      </c>
      <c r="F99" s="57" t="s">
        <v>48</v>
      </c>
      <c r="I99" s="42">
        <v>138</v>
      </c>
      <c r="J99" s="57"/>
      <c r="K99" s="160"/>
      <c r="L99" s="70">
        <v>138</v>
      </c>
    </row>
    <row r="100" spans="4:13" x14ac:dyDescent="0.25">
      <c r="D100" s="49">
        <v>84</v>
      </c>
      <c r="E100" s="183" t="s">
        <v>29</v>
      </c>
      <c r="F100" s="57" t="s">
        <v>49</v>
      </c>
      <c r="I100" s="72">
        <v>129</v>
      </c>
      <c r="J100" s="57"/>
      <c r="K100" s="160"/>
      <c r="L100" s="73">
        <v>129</v>
      </c>
    </row>
    <row r="101" spans="4:13" x14ac:dyDescent="0.25">
      <c r="D101" s="49">
        <v>85</v>
      </c>
      <c r="E101" s="183" t="s">
        <v>29</v>
      </c>
      <c r="F101" s="57" t="s">
        <v>50</v>
      </c>
      <c r="I101" s="42">
        <v>121</v>
      </c>
      <c r="J101" s="57"/>
      <c r="K101" s="160"/>
      <c r="L101" s="70">
        <v>121</v>
      </c>
    </row>
    <row r="102" spans="4:13" x14ac:dyDescent="0.25">
      <c r="D102" s="49">
        <v>86</v>
      </c>
      <c r="E102" s="183" t="s">
        <v>29</v>
      </c>
      <c r="F102" s="57" t="s">
        <v>51</v>
      </c>
      <c r="I102" s="43">
        <v>112</v>
      </c>
      <c r="J102" s="57"/>
      <c r="K102" s="160"/>
      <c r="L102" s="71">
        <v>112</v>
      </c>
    </row>
    <row r="103" spans="4:13" x14ac:dyDescent="0.25">
      <c r="D103" s="49">
        <v>87</v>
      </c>
      <c r="E103" s="183" t="s">
        <v>29</v>
      </c>
      <c r="F103" s="57" t="s">
        <v>52</v>
      </c>
      <c r="I103" s="43">
        <v>100</v>
      </c>
      <c r="J103" s="57"/>
      <c r="K103" s="160"/>
      <c r="L103" s="71">
        <v>100</v>
      </c>
    </row>
    <row r="104" spans="4:13" x14ac:dyDescent="0.25">
      <c r="D104" s="49">
        <v>88</v>
      </c>
      <c r="E104" s="183" t="s">
        <v>29</v>
      </c>
      <c r="F104" s="57" t="s">
        <v>20</v>
      </c>
      <c r="I104" s="43">
        <v>91</v>
      </c>
      <c r="J104" s="57"/>
      <c r="K104" s="160"/>
      <c r="L104" s="71">
        <v>91</v>
      </c>
    </row>
    <row r="105" spans="4:13" x14ac:dyDescent="0.25">
      <c r="D105" s="49">
        <v>89</v>
      </c>
      <c r="E105" s="183" t="s">
        <v>29</v>
      </c>
      <c r="F105" s="57" t="s">
        <v>21</v>
      </c>
      <c r="I105" s="43">
        <v>83</v>
      </c>
      <c r="J105" s="57"/>
      <c r="K105" s="160"/>
      <c r="L105" s="71">
        <v>83</v>
      </c>
    </row>
    <row r="106" spans="4:13" x14ac:dyDescent="0.25">
      <c r="D106" s="49">
        <v>90</v>
      </c>
      <c r="E106" s="183" t="s">
        <v>29</v>
      </c>
      <c r="F106" s="57" t="s">
        <v>22</v>
      </c>
      <c r="I106" s="43">
        <v>70</v>
      </c>
      <c r="J106" s="57"/>
      <c r="K106" s="160"/>
      <c r="L106" s="71">
        <v>70</v>
      </c>
    </row>
    <row r="107" spans="4:13" x14ac:dyDescent="0.25">
      <c r="D107" s="49">
        <v>91</v>
      </c>
      <c r="E107" s="183" t="s">
        <v>29</v>
      </c>
      <c r="F107" s="57" t="s">
        <v>23</v>
      </c>
      <c r="I107" s="43">
        <v>62</v>
      </c>
      <c r="J107" s="57"/>
      <c r="K107" s="160"/>
      <c r="L107" s="71">
        <v>62</v>
      </c>
      <c r="M107" s="45"/>
    </row>
    <row r="108" spans="4:13" x14ac:dyDescent="0.25">
      <c r="D108" s="49">
        <v>92</v>
      </c>
      <c r="E108" s="183" t="s">
        <v>29</v>
      </c>
      <c r="F108" s="57" t="s">
        <v>15</v>
      </c>
      <c r="I108" s="43">
        <v>28</v>
      </c>
      <c r="J108" s="57"/>
      <c r="K108" s="160"/>
      <c r="L108" s="71">
        <v>28</v>
      </c>
    </row>
    <row r="109" spans="4:13" ht="16.5" thickBot="1" x14ac:dyDescent="0.3">
      <c r="D109" s="49">
        <v>93</v>
      </c>
      <c r="E109" s="184" t="s">
        <v>27</v>
      </c>
      <c r="F109" s="60" t="s">
        <v>33</v>
      </c>
      <c r="G109" s="54"/>
      <c r="H109" s="54"/>
      <c r="I109" s="58">
        <v>33</v>
      </c>
      <c r="J109" s="74"/>
      <c r="K109" s="163"/>
      <c r="L109" s="75">
        <v>33</v>
      </c>
    </row>
    <row r="110" spans="4:13" ht="15.75" customHeight="1" x14ac:dyDescent="0.25">
      <c r="E110" s="185"/>
      <c r="F110" s="50"/>
      <c r="I110" s="50"/>
      <c r="J110" s="50"/>
      <c r="K110" s="158"/>
      <c r="L110" s="50"/>
    </row>
  </sheetData>
  <sheetProtection algorithmName="SHA-512" hashValue="/4Ri1kuwIslpNFM+SJ1Ayy308ZC2/ImtYIIZfxQZPWzdjk7CNT+pxJFP+ku/m4q0D3ziNyuNvGot3ADnFnNn1w==" saltValue="QTCvM73Sje2ruGIrddaCkA==" spinCount="100000" sheet="1" objects="1" scenarios="1" selectLockedCells="1" selectUnlockedCells="1"/>
  <mergeCells count="13">
    <mergeCell ref="E4:F4"/>
    <mergeCell ref="E90:J90"/>
    <mergeCell ref="E93:J93"/>
    <mergeCell ref="E30:J30"/>
    <mergeCell ref="E41:J41"/>
    <mergeCell ref="E60:J60"/>
    <mergeCell ref="E75:J75"/>
    <mergeCell ref="E68:J68"/>
    <mergeCell ref="E51:J51"/>
    <mergeCell ref="E5:J5"/>
    <mergeCell ref="E18:J18"/>
    <mergeCell ref="E81:J81"/>
    <mergeCell ref="E86:J86"/>
  </mergeCell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X168"/>
  <sheetViews>
    <sheetView topLeftCell="A4" workbookViewId="0">
      <selection activeCell="D4" sqref="D4:V57"/>
    </sheetView>
  </sheetViews>
  <sheetFormatPr defaultRowHeight="15.75" x14ac:dyDescent="0.25"/>
  <cols>
    <col min="1" max="1" width="1.28515625" style="44" customWidth="1"/>
    <col min="2" max="3" width="4.140625" style="44" hidden="1" customWidth="1"/>
    <col min="4" max="4" width="3.5703125" style="49" customWidth="1"/>
    <col min="5" max="5" width="5.85546875" style="177" customWidth="1"/>
    <col min="6" max="6" width="6.7109375" style="56" customWidth="1"/>
    <col min="7" max="7" width="2.7109375" style="53" customWidth="1"/>
    <col min="8" max="8" width="6.7109375" style="53" customWidth="1"/>
    <col min="9" max="10" width="5.140625" style="56" customWidth="1"/>
    <col min="11" max="11" width="4.42578125" style="157" customWidth="1"/>
    <col min="12" max="12" width="4.7109375" style="56" customWidth="1"/>
    <col min="13" max="13" width="1.42578125" style="44" customWidth="1"/>
    <col min="14" max="14" width="5.85546875" customWidth="1"/>
    <col min="15" max="15" width="5.85546875" style="177" customWidth="1"/>
    <col min="16" max="16" width="6.7109375" style="56" customWidth="1"/>
    <col min="17" max="17" width="2.7109375" style="53" customWidth="1"/>
    <col min="18" max="18" width="6.7109375" style="53" customWidth="1"/>
    <col min="19" max="20" width="5.140625" style="56" customWidth="1"/>
    <col min="21" max="21" width="4.42578125" style="157" customWidth="1"/>
    <col min="22" max="22" width="4.7109375" style="56" customWidth="1"/>
    <col min="25" max="71" width="4.7109375" style="44" customWidth="1"/>
    <col min="72" max="16384" width="9.140625" style="44"/>
  </cols>
  <sheetData>
    <row r="1" spans="1:22" ht="8.25" customHeight="1" x14ac:dyDescent="0.25"/>
    <row r="2" spans="1:22" ht="15.75" customHeight="1" x14ac:dyDescent="0.25"/>
    <row r="3" spans="1:22" ht="15.75" customHeight="1" x14ac:dyDescent="0.25">
      <c r="O3"/>
      <c r="P3"/>
      <c r="Q3"/>
      <c r="R3"/>
      <c r="S3"/>
      <c r="T3"/>
      <c r="U3"/>
      <c r="V3" s="173"/>
    </row>
    <row r="4" spans="1:22" ht="15.75" customHeight="1" thickBot="1" x14ac:dyDescent="0.3">
      <c r="A4" s="48"/>
      <c r="B4" s="48"/>
      <c r="E4" s="229" t="s">
        <v>47</v>
      </c>
      <c r="F4" s="230"/>
      <c r="G4" s="175">
        <v>15</v>
      </c>
      <c r="H4" s="176" t="s">
        <v>44</v>
      </c>
      <c r="N4" s="211" t="s">
        <v>42</v>
      </c>
      <c r="O4" s="212">
        <v>93</v>
      </c>
      <c r="P4" s="63" t="s">
        <v>29</v>
      </c>
      <c r="Q4" s="174">
        <f>COUNTIF(E$6:E$72,P4)</f>
        <v>0</v>
      </c>
      <c r="R4" s="61" t="s">
        <v>27</v>
      </c>
      <c r="S4" s="62">
        <f>COUNTIF(E$6:E$72,R4)</f>
        <v>18</v>
      </c>
      <c r="T4" s="61" t="s">
        <v>28</v>
      </c>
      <c r="U4" s="62">
        <f>COUNTIF(E$6:E$72,T4)</f>
        <v>27</v>
      </c>
    </row>
    <row r="5" spans="1:22" ht="15.75" customHeight="1" x14ac:dyDescent="0.25">
      <c r="D5" s="49" t="s">
        <v>53</v>
      </c>
      <c r="E5" s="231" t="s">
        <v>46</v>
      </c>
      <c r="F5" s="232"/>
      <c r="G5" s="232"/>
      <c r="H5" s="232"/>
      <c r="I5" s="232"/>
      <c r="J5" s="232"/>
      <c r="K5" s="159">
        <f>I6-G4</f>
        <v>185</v>
      </c>
      <c r="L5" s="65" t="s">
        <v>25</v>
      </c>
      <c r="M5" s="46"/>
      <c r="N5" s="49"/>
      <c r="O5" s="231" t="s">
        <v>46</v>
      </c>
      <c r="P5" s="232"/>
      <c r="Q5" s="232"/>
      <c r="R5" s="232"/>
      <c r="S5" s="232"/>
      <c r="T5" s="232"/>
      <c r="U5" s="159">
        <f>S6-G4</f>
        <v>178</v>
      </c>
      <c r="V5" s="65" t="s">
        <v>25</v>
      </c>
    </row>
    <row r="6" spans="1:22" x14ac:dyDescent="0.25">
      <c r="D6" s="49">
        <v>1</v>
      </c>
      <c r="E6" s="178" t="s">
        <v>24</v>
      </c>
      <c r="F6" s="57" t="s">
        <v>40</v>
      </c>
      <c r="G6" s="55" t="s">
        <v>39</v>
      </c>
      <c r="H6" s="55" t="s">
        <v>30</v>
      </c>
      <c r="I6" s="57">
        <v>200</v>
      </c>
      <c r="J6" s="57">
        <v>193</v>
      </c>
      <c r="K6" s="160">
        <f>I6-J6-G4</f>
        <v>-8</v>
      </c>
      <c r="L6" s="66">
        <f>I6+J6</f>
        <v>393</v>
      </c>
      <c r="M6" s="46"/>
      <c r="N6" s="49">
        <v>13</v>
      </c>
      <c r="O6" s="178" t="s">
        <v>24</v>
      </c>
      <c r="P6" s="57" t="s">
        <v>30</v>
      </c>
      <c r="Q6" s="55" t="s">
        <v>39</v>
      </c>
      <c r="R6" s="55" t="s">
        <v>31</v>
      </c>
      <c r="S6" s="57">
        <v>193</v>
      </c>
      <c r="T6" s="57">
        <v>175</v>
      </c>
      <c r="U6" s="160">
        <f t="shared" ref="U6:U16" si="0">U$5-T6</f>
        <v>3</v>
      </c>
      <c r="V6" s="66">
        <f>S6+T6</f>
        <v>368</v>
      </c>
    </row>
    <row r="7" spans="1:22" x14ac:dyDescent="0.25">
      <c r="D7" s="49">
        <v>2</v>
      </c>
      <c r="E7" s="178" t="s">
        <v>24</v>
      </c>
      <c r="F7" s="57" t="s">
        <v>40</v>
      </c>
      <c r="G7" s="55" t="s">
        <v>39</v>
      </c>
      <c r="H7" s="55" t="s">
        <v>31</v>
      </c>
      <c r="I7" s="57">
        <v>200</v>
      </c>
      <c r="J7" s="57">
        <v>175</v>
      </c>
      <c r="K7" s="160">
        <f>I7-J7-G4</f>
        <v>10</v>
      </c>
      <c r="L7" s="66">
        <f t="shared" ref="L7:L17" si="1">I7+J7+K7</f>
        <v>385</v>
      </c>
      <c r="M7" s="46"/>
      <c r="N7" s="49">
        <v>14</v>
      </c>
      <c r="O7" s="178" t="s">
        <v>26</v>
      </c>
      <c r="P7" s="57" t="s">
        <v>30</v>
      </c>
      <c r="Q7" s="55" t="s">
        <v>39</v>
      </c>
      <c r="R7" s="55" t="s">
        <v>32</v>
      </c>
      <c r="S7" s="57">
        <v>193</v>
      </c>
      <c r="T7" s="57">
        <v>157</v>
      </c>
      <c r="U7" s="160">
        <f t="shared" si="0"/>
        <v>21</v>
      </c>
      <c r="V7" s="66">
        <f t="shared" ref="V7:V16" si="2">S7+T7+U7</f>
        <v>371</v>
      </c>
    </row>
    <row r="8" spans="1:22" x14ac:dyDescent="0.25">
      <c r="D8" s="49">
        <v>3</v>
      </c>
      <c r="E8" s="179" t="s">
        <v>26</v>
      </c>
      <c r="F8" s="57" t="s">
        <v>40</v>
      </c>
      <c r="G8" s="55" t="s">
        <v>39</v>
      </c>
      <c r="H8" s="55" t="s">
        <v>32</v>
      </c>
      <c r="I8" s="57">
        <v>200</v>
      </c>
      <c r="J8" s="57">
        <v>157</v>
      </c>
      <c r="K8" s="160">
        <f>I8-J8-G4</f>
        <v>28</v>
      </c>
      <c r="L8" s="66">
        <f t="shared" si="1"/>
        <v>385</v>
      </c>
      <c r="M8" s="46"/>
      <c r="N8" s="49">
        <v>15</v>
      </c>
      <c r="O8" s="179" t="s">
        <v>26</v>
      </c>
      <c r="P8" s="57" t="s">
        <v>30</v>
      </c>
      <c r="Q8" s="55" t="s">
        <v>39</v>
      </c>
      <c r="R8" s="55" t="s">
        <v>48</v>
      </c>
      <c r="S8" s="57">
        <v>193</v>
      </c>
      <c r="T8" s="57">
        <v>138</v>
      </c>
      <c r="U8" s="160">
        <f t="shared" si="0"/>
        <v>40</v>
      </c>
      <c r="V8" s="66">
        <f t="shared" si="2"/>
        <v>371</v>
      </c>
    </row>
    <row r="9" spans="1:22" x14ac:dyDescent="0.25">
      <c r="D9" s="49">
        <v>4</v>
      </c>
      <c r="E9" s="179" t="s">
        <v>26</v>
      </c>
      <c r="F9" s="57" t="s">
        <v>40</v>
      </c>
      <c r="G9" s="55" t="s">
        <v>39</v>
      </c>
      <c r="H9" s="55" t="s">
        <v>48</v>
      </c>
      <c r="I9" s="57">
        <v>200</v>
      </c>
      <c r="J9" s="57">
        <v>138</v>
      </c>
      <c r="K9" s="160">
        <f>I9-J9-G4</f>
        <v>47</v>
      </c>
      <c r="L9" s="66">
        <f t="shared" si="1"/>
        <v>385</v>
      </c>
      <c r="M9" s="46"/>
      <c r="N9" s="49">
        <v>16</v>
      </c>
      <c r="O9" s="179" t="s">
        <v>26</v>
      </c>
      <c r="P9" s="57" t="s">
        <v>30</v>
      </c>
      <c r="Q9" s="55" t="s">
        <v>39</v>
      </c>
      <c r="R9" s="55" t="s">
        <v>49</v>
      </c>
      <c r="S9" s="57">
        <v>193</v>
      </c>
      <c r="T9" s="57">
        <v>129</v>
      </c>
      <c r="U9" s="160">
        <f t="shared" si="0"/>
        <v>49</v>
      </c>
      <c r="V9" s="66">
        <f t="shared" si="2"/>
        <v>371</v>
      </c>
    </row>
    <row r="10" spans="1:22" x14ac:dyDescent="0.25">
      <c r="D10" s="49">
        <v>5</v>
      </c>
      <c r="E10" s="179" t="s">
        <v>26</v>
      </c>
      <c r="F10" s="57" t="s">
        <v>40</v>
      </c>
      <c r="G10" s="55" t="s">
        <v>39</v>
      </c>
      <c r="H10" s="55" t="s">
        <v>49</v>
      </c>
      <c r="I10" s="57">
        <v>200</v>
      </c>
      <c r="J10" s="57">
        <v>129</v>
      </c>
      <c r="K10" s="160">
        <f>I10-J10-G4</f>
        <v>56</v>
      </c>
      <c r="L10" s="66">
        <f t="shared" si="1"/>
        <v>385</v>
      </c>
      <c r="M10" s="46"/>
      <c r="N10" s="49">
        <v>17</v>
      </c>
      <c r="O10" s="179" t="s">
        <v>26</v>
      </c>
      <c r="P10" s="57" t="s">
        <v>30</v>
      </c>
      <c r="Q10" s="55" t="s">
        <v>39</v>
      </c>
      <c r="R10" s="55" t="s">
        <v>50</v>
      </c>
      <c r="S10" s="57">
        <v>193</v>
      </c>
      <c r="T10" s="57">
        <v>121</v>
      </c>
      <c r="U10" s="160">
        <f t="shared" si="0"/>
        <v>57</v>
      </c>
      <c r="V10" s="66">
        <f t="shared" si="2"/>
        <v>371</v>
      </c>
    </row>
    <row r="11" spans="1:22" x14ac:dyDescent="0.25">
      <c r="D11" s="49">
        <v>6</v>
      </c>
      <c r="E11" s="179" t="s">
        <v>26</v>
      </c>
      <c r="F11" s="57" t="s">
        <v>40</v>
      </c>
      <c r="G11" s="55" t="s">
        <v>39</v>
      </c>
      <c r="H11" s="55" t="s">
        <v>50</v>
      </c>
      <c r="I11" s="57">
        <v>200</v>
      </c>
      <c r="J11" s="57">
        <v>121</v>
      </c>
      <c r="K11" s="160">
        <f>I11-J11-G4</f>
        <v>64</v>
      </c>
      <c r="L11" s="66">
        <f t="shared" si="1"/>
        <v>385</v>
      </c>
      <c r="M11" s="46"/>
      <c r="N11" s="49">
        <v>18</v>
      </c>
      <c r="O11" s="179" t="s">
        <v>26</v>
      </c>
      <c r="P11" s="57" t="s">
        <v>30</v>
      </c>
      <c r="Q11" s="55" t="s">
        <v>39</v>
      </c>
      <c r="R11" s="55" t="s">
        <v>51</v>
      </c>
      <c r="S11" s="57">
        <v>193</v>
      </c>
      <c r="T11" s="57">
        <v>112</v>
      </c>
      <c r="U11" s="160">
        <f t="shared" si="0"/>
        <v>66</v>
      </c>
      <c r="V11" s="66">
        <f t="shared" si="2"/>
        <v>371</v>
      </c>
    </row>
    <row r="12" spans="1:22" x14ac:dyDescent="0.25">
      <c r="D12" s="49">
        <v>7</v>
      </c>
      <c r="E12" s="179" t="s">
        <v>26</v>
      </c>
      <c r="F12" s="57" t="s">
        <v>40</v>
      </c>
      <c r="G12" s="55" t="s">
        <v>39</v>
      </c>
      <c r="H12" s="55" t="s">
        <v>51</v>
      </c>
      <c r="I12" s="57">
        <v>200</v>
      </c>
      <c r="J12" s="57">
        <v>112</v>
      </c>
      <c r="K12" s="160">
        <f>I12-J12-G4</f>
        <v>73</v>
      </c>
      <c r="L12" s="66">
        <f t="shared" si="1"/>
        <v>385</v>
      </c>
      <c r="M12" s="46"/>
      <c r="N12" s="49">
        <v>19</v>
      </c>
      <c r="O12" s="179" t="s">
        <v>26</v>
      </c>
      <c r="P12" s="57" t="s">
        <v>30</v>
      </c>
      <c r="Q12" s="55" t="s">
        <v>39</v>
      </c>
      <c r="R12" s="55" t="s">
        <v>52</v>
      </c>
      <c r="S12" s="57">
        <v>193</v>
      </c>
      <c r="T12" s="57">
        <v>100</v>
      </c>
      <c r="U12" s="160">
        <f t="shared" si="0"/>
        <v>78</v>
      </c>
      <c r="V12" s="66">
        <f t="shared" si="2"/>
        <v>371</v>
      </c>
    </row>
    <row r="13" spans="1:22" x14ac:dyDescent="0.25">
      <c r="D13" s="49">
        <v>8</v>
      </c>
      <c r="E13" s="179" t="s">
        <v>26</v>
      </c>
      <c r="F13" s="57" t="s">
        <v>40</v>
      </c>
      <c r="G13" s="55" t="s">
        <v>39</v>
      </c>
      <c r="H13" s="55" t="s">
        <v>52</v>
      </c>
      <c r="I13" s="57">
        <v>200</v>
      </c>
      <c r="J13" s="57">
        <v>100</v>
      </c>
      <c r="K13" s="160">
        <f>I13-J13-G4</f>
        <v>85</v>
      </c>
      <c r="L13" s="66">
        <f t="shared" si="1"/>
        <v>385</v>
      </c>
      <c r="M13" s="46"/>
      <c r="N13" s="49">
        <v>20</v>
      </c>
      <c r="O13" s="179" t="s">
        <v>26</v>
      </c>
      <c r="P13" s="57" t="s">
        <v>30</v>
      </c>
      <c r="Q13" s="55" t="s">
        <v>39</v>
      </c>
      <c r="R13" s="55" t="s">
        <v>20</v>
      </c>
      <c r="S13" s="57">
        <v>193</v>
      </c>
      <c r="T13" s="57">
        <v>91</v>
      </c>
      <c r="U13" s="160">
        <f t="shared" si="0"/>
        <v>87</v>
      </c>
      <c r="V13" s="66">
        <f t="shared" si="2"/>
        <v>371</v>
      </c>
    </row>
    <row r="14" spans="1:22" x14ac:dyDescent="0.25">
      <c r="D14" s="49">
        <v>9</v>
      </c>
      <c r="E14" s="179" t="s">
        <v>26</v>
      </c>
      <c r="F14" s="57" t="s">
        <v>40</v>
      </c>
      <c r="G14" s="55" t="s">
        <v>39</v>
      </c>
      <c r="H14" s="55" t="s">
        <v>20</v>
      </c>
      <c r="I14" s="57">
        <v>200</v>
      </c>
      <c r="J14" s="57">
        <v>91</v>
      </c>
      <c r="K14" s="160">
        <f>I14-J14-G4</f>
        <v>94</v>
      </c>
      <c r="L14" s="66">
        <f t="shared" si="1"/>
        <v>385</v>
      </c>
      <c r="M14" s="46"/>
      <c r="N14" s="49">
        <v>21</v>
      </c>
      <c r="O14" s="179" t="s">
        <v>26</v>
      </c>
      <c r="P14" s="57" t="s">
        <v>30</v>
      </c>
      <c r="Q14" s="55" t="s">
        <v>39</v>
      </c>
      <c r="R14" s="55" t="s">
        <v>21</v>
      </c>
      <c r="S14" s="57">
        <v>193</v>
      </c>
      <c r="T14" s="57">
        <v>83</v>
      </c>
      <c r="U14" s="160">
        <f t="shared" si="0"/>
        <v>95</v>
      </c>
      <c r="V14" s="66">
        <f t="shared" si="2"/>
        <v>371</v>
      </c>
    </row>
    <row r="15" spans="1:22" ht="15.75" customHeight="1" x14ac:dyDescent="0.25">
      <c r="D15" s="49">
        <v>10</v>
      </c>
      <c r="E15" s="179" t="s">
        <v>26</v>
      </c>
      <c r="F15" s="57" t="s">
        <v>40</v>
      </c>
      <c r="G15" s="55" t="s">
        <v>39</v>
      </c>
      <c r="H15" s="55" t="s">
        <v>21</v>
      </c>
      <c r="I15" s="57">
        <v>200</v>
      </c>
      <c r="J15" s="57">
        <v>83</v>
      </c>
      <c r="K15" s="160">
        <f>I15-J15-G4</f>
        <v>102</v>
      </c>
      <c r="L15" s="66">
        <f t="shared" si="1"/>
        <v>385</v>
      </c>
      <c r="M15" s="46"/>
      <c r="N15" s="49">
        <v>22</v>
      </c>
      <c r="O15" s="179" t="s">
        <v>26</v>
      </c>
      <c r="P15" s="57" t="s">
        <v>30</v>
      </c>
      <c r="Q15" s="55" t="s">
        <v>39</v>
      </c>
      <c r="R15" s="55" t="s">
        <v>22</v>
      </c>
      <c r="S15" s="57">
        <v>193</v>
      </c>
      <c r="T15" s="57">
        <v>70</v>
      </c>
      <c r="U15" s="160">
        <f t="shared" si="0"/>
        <v>108</v>
      </c>
      <c r="V15" s="66">
        <f t="shared" si="2"/>
        <v>371</v>
      </c>
    </row>
    <row r="16" spans="1:22" ht="15.75" customHeight="1" x14ac:dyDescent="0.25">
      <c r="D16" s="49">
        <v>11</v>
      </c>
      <c r="E16" s="179" t="s">
        <v>26</v>
      </c>
      <c r="F16" s="57" t="s">
        <v>40</v>
      </c>
      <c r="G16" s="55" t="s">
        <v>39</v>
      </c>
      <c r="H16" s="55" t="s">
        <v>22</v>
      </c>
      <c r="I16" s="57">
        <v>200</v>
      </c>
      <c r="J16" s="57">
        <v>70</v>
      </c>
      <c r="K16" s="160">
        <f>I16-J16-G4</f>
        <v>115</v>
      </c>
      <c r="L16" s="66">
        <f t="shared" si="1"/>
        <v>385</v>
      </c>
      <c r="M16" s="46"/>
      <c r="N16" s="49">
        <v>23</v>
      </c>
      <c r="O16" s="179" t="s">
        <v>26</v>
      </c>
      <c r="P16" s="57" t="s">
        <v>30</v>
      </c>
      <c r="Q16" s="55" t="s">
        <v>39</v>
      </c>
      <c r="R16" s="55" t="s">
        <v>23</v>
      </c>
      <c r="S16" s="57">
        <v>193</v>
      </c>
      <c r="T16" s="57">
        <v>62</v>
      </c>
      <c r="U16" s="160">
        <f t="shared" si="0"/>
        <v>116</v>
      </c>
      <c r="V16" s="66">
        <f t="shared" si="2"/>
        <v>371</v>
      </c>
    </row>
    <row r="17" spans="3:22" ht="15.75" customHeight="1" thickBot="1" x14ac:dyDescent="0.3">
      <c r="D17" s="49">
        <v>12</v>
      </c>
      <c r="E17" s="180" t="s">
        <v>26</v>
      </c>
      <c r="F17" s="58" t="s">
        <v>40</v>
      </c>
      <c r="G17" s="54" t="s">
        <v>39</v>
      </c>
      <c r="H17" s="54" t="s">
        <v>23</v>
      </c>
      <c r="I17" s="58">
        <v>200</v>
      </c>
      <c r="J17" s="58">
        <v>62</v>
      </c>
      <c r="K17" s="161">
        <f>I17-J17-G4</f>
        <v>123</v>
      </c>
      <c r="L17" s="67">
        <f t="shared" si="1"/>
        <v>385</v>
      </c>
      <c r="M17" s="46"/>
      <c r="N17" s="49"/>
      <c r="O17" s="180" t="s">
        <v>46</v>
      </c>
      <c r="P17" s="58"/>
      <c r="Q17" s="54"/>
      <c r="R17" s="54"/>
      <c r="S17" s="58"/>
      <c r="T17" s="58"/>
      <c r="U17" s="161">
        <f>S18-G4</f>
        <v>142</v>
      </c>
      <c r="V17" s="67" t="s">
        <v>25</v>
      </c>
    </row>
    <row r="18" spans="3:22" ht="15.75" customHeight="1" x14ac:dyDescent="0.25">
      <c r="C18" s="48"/>
      <c r="E18" s="231" t="s">
        <v>46</v>
      </c>
      <c r="F18" s="232"/>
      <c r="G18" s="232"/>
      <c r="H18" s="232"/>
      <c r="I18" s="232"/>
      <c r="J18" s="232"/>
      <c r="K18" s="159">
        <f>I19-G4</f>
        <v>160</v>
      </c>
      <c r="L18" s="65" t="s">
        <v>25</v>
      </c>
      <c r="M18" s="46"/>
      <c r="N18" s="49">
        <v>34</v>
      </c>
      <c r="O18" s="231" t="s">
        <v>24</v>
      </c>
      <c r="P18" s="232" t="s">
        <v>32</v>
      </c>
      <c r="Q18" s="232" t="s">
        <v>39</v>
      </c>
      <c r="R18" s="232" t="s">
        <v>48</v>
      </c>
      <c r="S18" s="232">
        <v>157</v>
      </c>
      <c r="T18" s="232">
        <v>138</v>
      </c>
      <c r="U18" s="159">
        <f t="shared" ref="U18:U26" si="3">U$17-T18</f>
        <v>4</v>
      </c>
      <c r="V18" s="65">
        <f>S18+T18</f>
        <v>295</v>
      </c>
    </row>
    <row r="19" spans="3:22" ht="15.75" customHeight="1" x14ac:dyDescent="0.25">
      <c r="D19" s="49">
        <v>24</v>
      </c>
      <c r="E19" s="178" t="s">
        <v>24</v>
      </c>
      <c r="F19" s="57" t="s">
        <v>31</v>
      </c>
      <c r="G19" s="53" t="s">
        <v>39</v>
      </c>
      <c r="H19" s="53" t="s">
        <v>32</v>
      </c>
      <c r="I19" s="57">
        <v>175</v>
      </c>
      <c r="J19" s="57">
        <v>157</v>
      </c>
      <c r="K19" s="160">
        <f t="shared" ref="K19:K28" si="4">K$18-J19</f>
        <v>3</v>
      </c>
      <c r="L19" s="66">
        <f>I19+J19</f>
        <v>332</v>
      </c>
      <c r="M19" s="46"/>
      <c r="N19" s="49">
        <v>35</v>
      </c>
      <c r="O19" s="178" t="s">
        <v>24</v>
      </c>
      <c r="P19" s="57" t="s">
        <v>32</v>
      </c>
      <c r="Q19" s="53" t="s">
        <v>39</v>
      </c>
      <c r="R19" s="53" t="s">
        <v>49</v>
      </c>
      <c r="S19" s="57">
        <v>157</v>
      </c>
      <c r="T19" s="57">
        <v>129</v>
      </c>
      <c r="U19" s="160">
        <f t="shared" si="3"/>
        <v>13</v>
      </c>
      <c r="V19" s="66">
        <f t="shared" ref="V19:V26" si="5">S19+T19+U19</f>
        <v>299</v>
      </c>
    </row>
    <row r="20" spans="3:22" ht="15.75" customHeight="1" x14ac:dyDescent="0.25">
      <c r="D20" s="49">
        <v>25</v>
      </c>
      <c r="E20" s="179" t="s">
        <v>26</v>
      </c>
      <c r="F20" s="57" t="s">
        <v>31</v>
      </c>
      <c r="G20" s="53" t="s">
        <v>39</v>
      </c>
      <c r="H20" s="53" t="s">
        <v>48</v>
      </c>
      <c r="I20" s="57">
        <v>175</v>
      </c>
      <c r="J20" s="57">
        <v>138</v>
      </c>
      <c r="K20" s="160">
        <f t="shared" si="4"/>
        <v>22</v>
      </c>
      <c r="L20" s="66">
        <f t="shared" ref="L20:L28" si="6">I20+J20+K20</f>
        <v>335</v>
      </c>
      <c r="M20" s="46"/>
      <c r="N20" s="49">
        <v>36</v>
      </c>
      <c r="O20" s="179" t="s">
        <v>26</v>
      </c>
      <c r="P20" s="57" t="s">
        <v>32</v>
      </c>
      <c r="Q20" s="53" t="s">
        <v>39</v>
      </c>
      <c r="R20" s="53" t="s">
        <v>50</v>
      </c>
      <c r="S20" s="57">
        <v>157</v>
      </c>
      <c r="T20" s="57">
        <v>121</v>
      </c>
      <c r="U20" s="160">
        <f t="shared" si="3"/>
        <v>21</v>
      </c>
      <c r="V20" s="66">
        <f t="shared" si="5"/>
        <v>299</v>
      </c>
    </row>
    <row r="21" spans="3:22" ht="15.75" customHeight="1" x14ac:dyDescent="0.25">
      <c r="D21" s="49">
        <v>26</v>
      </c>
      <c r="E21" s="179" t="s">
        <v>26</v>
      </c>
      <c r="F21" s="57" t="s">
        <v>31</v>
      </c>
      <c r="G21" s="53" t="s">
        <v>39</v>
      </c>
      <c r="H21" s="53" t="s">
        <v>49</v>
      </c>
      <c r="I21" s="57">
        <v>175</v>
      </c>
      <c r="J21" s="57">
        <v>129</v>
      </c>
      <c r="K21" s="160">
        <f t="shared" si="4"/>
        <v>31</v>
      </c>
      <c r="L21" s="66">
        <f t="shared" si="6"/>
        <v>335</v>
      </c>
      <c r="M21" s="46"/>
      <c r="N21" s="49">
        <v>37</v>
      </c>
      <c r="O21" s="179" t="s">
        <v>26</v>
      </c>
      <c r="P21" s="57" t="s">
        <v>32</v>
      </c>
      <c r="Q21" s="53" t="s">
        <v>39</v>
      </c>
      <c r="R21" s="53" t="s">
        <v>51</v>
      </c>
      <c r="S21" s="57">
        <v>157</v>
      </c>
      <c r="T21" s="57">
        <v>112</v>
      </c>
      <c r="U21" s="160">
        <f t="shared" si="3"/>
        <v>30</v>
      </c>
      <c r="V21" s="66">
        <f t="shared" si="5"/>
        <v>299</v>
      </c>
    </row>
    <row r="22" spans="3:22" ht="15.75" customHeight="1" x14ac:dyDescent="0.25">
      <c r="D22" s="49">
        <v>27</v>
      </c>
      <c r="E22" s="179" t="s">
        <v>26</v>
      </c>
      <c r="F22" s="57" t="s">
        <v>31</v>
      </c>
      <c r="G22" s="53" t="s">
        <v>39</v>
      </c>
      <c r="H22" s="53" t="s">
        <v>50</v>
      </c>
      <c r="I22" s="57">
        <v>175</v>
      </c>
      <c r="J22" s="57">
        <v>121</v>
      </c>
      <c r="K22" s="160">
        <f t="shared" si="4"/>
        <v>39</v>
      </c>
      <c r="L22" s="66">
        <f t="shared" si="6"/>
        <v>335</v>
      </c>
      <c r="M22" s="46"/>
      <c r="N22" s="49">
        <v>38</v>
      </c>
      <c r="O22" s="179" t="s">
        <v>26</v>
      </c>
      <c r="P22" s="57" t="s">
        <v>32</v>
      </c>
      <c r="Q22" s="53" t="s">
        <v>39</v>
      </c>
      <c r="R22" s="53" t="s">
        <v>52</v>
      </c>
      <c r="S22" s="57">
        <v>157</v>
      </c>
      <c r="T22" s="57">
        <v>100</v>
      </c>
      <c r="U22" s="160">
        <f t="shared" si="3"/>
        <v>42</v>
      </c>
      <c r="V22" s="66">
        <f t="shared" si="5"/>
        <v>299</v>
      </c>
    </row>
    <row r="23" spans="3:22" ht="15.75" customHeight="1" x14ac:dyDescent="0.25">
      <c r="D23" s="49">
        <v>28</v>
      </c>
      <c r="E23" s="179" t="s">
        <v>26</v>
      </c>
      <c r="F23" s="57" t="s">
        <v>31</v>
      </c>
      <c r="G23" s="53" t="s">
        <v>39</v>
      </c>
      <c r="H23" s="53" t="s">
        <v>51</v>
      </c>
      <c r="I23" s="57">
        <v>175</v>
      </c>
      <c r="J23" s="57">
        <v>112</v>
      </c>
      <c r="K23" s="160">
        <f t="shared" si="4"/>
        <v>48</v>
      </c>
      <c r="L23" s="66">
        <f t="shared" si="6"/>
        <v>335</v>
      </c>
      <c r="M23" s="46"/>
      <c r="N23" s="49">
        <v>39</v>
      </c>
      <c r="O23" s="179" t="s">
        <v>26</v>
      </c>
      <c r="P23" s="57" t="s">
        <v>32</v>
      </c>
      <c r="Q23" s="53" t="s">
        <v>39</v>
      </c>
      <c r="R23" s="53" t="s">
        <v>20</v>
      </c>
      <c r="S23" s="57">
        <v>157</v>
      </c>
      <c r="T23" s="57">
        <v>91</v>
      </c>
      <c r="U23" s="160">
        <f t="shared" si="3"/>
        <v>51</v>
      </c>
      <c r="V23" s="66">
        <f t="shared" si="5"/>
        <v>299</v>
      </c>
    </row>
    <row r="24" spans="3:22" ht="15.75" customHeight="1" x14ac:dyDescent="0.25">
      <c r="D24" s="49">
        <v>29</v>
      </c>
      <c r="E24" s="179" t="s">
        <v>26</v>
      </c>
      <c r="F24" s="57" t="s">
        <v>31</v>
      </c>
      <c r="G24" s="53" t="s">
        <v>39</v>
      </c>
      <c r="H24" s="53" t="s">
        <v>52</v>
      </c>
      <c r="I24" s="57">
        <v>175</v>
      </c>
      <c r="J24" s="57">
        <v>100</v>
      </c>
      <c r="K24" s="160">
        <f t="shared" si="4"/>
        <v>60</v>
      </c>
      <c r="L24" s="66">
        <f t="shared" si="6"/>
        <v>335</v>
      </c>
      <c r="M24" s="46"/>
      <c r="N24" s="49">
        <v>40</v>
      </c>
      <c r="O24" s="179" t="s">
        <v>26</v>
      </c>
      <c r="P24" s="57" t="s">
        <v>32</v>
      </c>
      <c r="Q24" s="53" t="s">
        <v>39</v>
      </c>
      <c r="R24" s="53" t="s">
        <v>21</v>
      </c>
      <c r="S24" s="57">
        <v>157</v>
      </c>
      <c r="T24" s="57">
        <v>83</v>
      </c>
      <c r="U24" s="160">
        <f t="shared" si="3"/>
        <v>59</v>
      </c>
      <c r="V24" s="66">
        <f t="shared" si="5"/>
        <v>299</v>
      </c>
    </row>
    <row r="25" spans="3:22" ht="15.75" customHeight="1" x14ac:dyDescent="0.25">
      <c r="D25" s="49">
        <v>30</v>
      </c>
      <c r="E25" s="179" t="s">
        <v>26</v>
      </c>
      <c r="F25" s="57" t="s">
        <v>31</v>
      </c>
      <c r="G25" s="53" t="s">
        <v>39</v>
      </c>
      <c r="H25" s="53" t="s">
        <v>20</v>
      </c>
      <c r="I25" s="57">
        <v>175</v>
      </c>
      <c r="J25" s="57">
        <v>91</v>
      </c>
      <c r="K25" s="160">
        <f t="shared" si="4"/>
        <v>69</v>
      </c>
      <c r="L25" s="66">
        <f t="shared" si="6"/>
        <v>335</v>
      </c>
      <c r="M25" s="46"/>
      <c r="N25" s="49">
        <v>41</v>
      </c>
      <c r="O25" s="179" t="s">
        <v>26</v>
      </c>
      <c r="P25" s="57" t="s">
        <v>32</v>
      </c>
      <c r="Q25" s="53" t="s">
        <v>39</v>
      </c>
      <c r="R25" s="53" t="s">
        <v>22</v>
      </c>
      <c r="S25" s="57">
        <v>157</v>
      </c>
      <c r="T25" s="57">
        <v>70</v>
      </c>
      <c r="U25" s="160">
        <f t="shared" si="3"/>
        <v>72</v>
      </c>
      <c r="V25" s="66">
        <f t="shared" si="5"/>
        <v>299</v>
      </c>
    </row>
    <row r="26" spans="3:22" ht="15.75" customHeight="1" thickBot="1" x14ac:dyDescent="0.3">
      <c r="D26" s="49">
        <v>31</v>
      </c>
      <c r="E26" s="179" t="s">
        <v>26</v>
      </c>
      <c r="F26" s="57" t="s">
        <v>31</v>
      </c>
      <c r="G26" s="53" t="s">
        <v>39</v>
      </c>
      <c r="H26" s="53" t="s">
        <v>21</v>
      </c>
      <c r="I26" s="57">
        <v>175</v>
      </c>
      <c r="J26" s="57">
        <v>83</v>
      </c>
      <c r="K26" s="160">
        <f t="shared" si="4"/>
        <v>77</v>
      </c>
      <c r="L26" s="66">
        <f t="shared" si="6"/>
        <v>335</v>
      </c>
      <c r="M26" s="46"/>
      <c r="N26" s="49">
        <v>42</v>
      </c>
      <c r="O26" s="179" t="s">
        <v>26</v>
      </c>
      <c r="P26" s="57" t="s">
        <v>32</v>
      </c>
      <c r="Q26" s="53" t="s">
        <v>39</v>
      </c>
      <c r="R26" s="53" t="s">
        <v>23</v>
      </c>
      <c r="S26" s="57">
        <v>157</v>
      </c>
      <c r="T26" s="57">
        <v>62</v>
      </c>
      <c r="U26" s="160">
        <f t="shared" si="3"/>
        <v>80</v>
      </c>
      <c r="V26" s="66">
        <f t="shared" si="5"/>
        <v>299</v>
      </c>
    </row>
    <row r="27" spans="3:22" ht="15.75" customHeight="1" x14ac:dyDescent="0.25">
      <c r="D27" s="49">
        <v>32</v>
      </c>
      <c r="E27" s="179" t="s">
        <v>26</v>
      </c>
      <c r="F27" s="57" t="s">
        <v>31</v>
      </c>
      <c r="G27" s="53" t="s">
        <v>39</v>
      </c>
      <c r="H27" s="53" t="s">
        <v>22</v>
      </c>
      <c r="I27" s="57">
        <v>175</v>
      </c>
      <c r="J27" s="57">
        <v>70</v>
      </c>
      <c r="K27" s="160">
        <f t="shared" si="4"/>
        <v>90</v>
      </c>
      <c r="L27" s="66">
        <f t="shared" si="6"/>
        <v>335</v>
      </c>
      <c r="M27" s="46"/>
      <c r="N27" s="49"/>
      <c r="O27" s="231" t="s">
        <v>46</v>
      </c>
      <c r="P27" s="232"/>
      <c r="Q27" s="232"/>
      <c r="R27" s="232"/>
      <c r="S27" s="232"/>
      <c r="T27" s="232"/>
      <c r="U27" s="159">
        <f>S28-G4</f>
        <v>114</v>
      </c>
      <c r="V27" s="65" t="s">
        <v>25</v>
      </c>
    </row>
    <row r="28" spans="3:22" ht="15.75" customHeight="1" thickBot="1" x14ac:dyDescent="0.3">
      <c r="D28" s="49">
        <v>33</v>
      </c>
      <c r="E28" s="180" t="s">
        <v>26</v>
      </c>
      <c r="F28" s="58" t="s">
        <v>31</v>
      </c>
      <c r="G28" s="54" t="s">
        <v>39</v>
      </c>
      <c r="H28" s="54" t="s">
        <v>23</v>
      </c>
      <c r="I28" s="58">
        <v>175</v>
      </c>
      <c r="J28" s="58">
        <v>62</v>
      </c>
      <c r="K28" s="161">
        <f t="shared" si="4"/>
        <v>98</v>
      </c>
      <c r="L28" s="67">
        <f t="shared" si="6"/>
        <v>335</v>
      </c>
      <c r="M28" s="46"/>
      <c r="N28" s="49">
        <v>51</v>
      </c>
      <c r="O28" s="178" t="s">
        <v>24</v>
      </c>
      <c r="P28" s="57" t="s">
        <v>49</v>
      </c>
      <c r="Q28" s="53" t="s">
        <v>39</v>
      </c>
      <c r="R28" s="53" t="s">
        <v>50</v>
      </c>
      <c r="S28" s="57">
        <v>129</v>
      </c>
      <c r="T28" s="57">
        <v>121</v>
      </c>
      <c r="U28" s="160">
        <f t="shared" ref="U28:U34" si="7">U$27-T28</f>
        <v>-7</v>
      </c>
      <c r="V28" s="66">
        <f>S28+T28</f>
        <v>250</v>
      </c>
    </row>
    <row r="29" spans="3:22" ht="15.75" customHeight="1" x14ac:dyDescent="0.25">
      <c r="E29" s="231" t="s">
        <v>46</v>
      </c>
      <c r="F29" s="232"/>
      <c r="G29" s="232"/>
      <c r="H29" s="232"/>
      <c r="I29" s="232"/>
      <c r="J29" s="232"/>
      <c r="K29" s="159">
        <f>I30-G4</f>
        <v>123</v>
      </c>
      <c r="L29" s="65" t="s">
        <v>25</v>
      </c>
      <c r="M29" s="46"/>
      <c r="N29" s="49">
        <v>52</v>
      </c>
      <c r="O29" s="178" t="s">
        <v>24</v>
      </c>
      <c r="P29" s="57" t="s">
        <v>49</v>
      </c>
      <c r="Q29" s="53" t="s">
        <v>39</v>
      </c>
      <c r="R29" s="53" t="s">
        <v>51</v>
      </c>
      <c r="S29" s="57">
        <v>129</v>
      </c>
      <c r="T29" s="57">
        <v>112</v>
      </c>
      <c r="U29" s="160">
        <f t="shared" si="7"/>
        <v>2</v>
      </c>
      <c r="V29" s="66">
        <f>S29+T29</f>
        <v>241</v>
      </c>
    </row>
    <row r="30" spans="3:22" ht="15.75" customHeight="1" x14ac:dyDescent="0.25">
      <c r="D30" s="49">
        <v>43</v>
      </c>
      <c r="E30" s="178" t="s">
        <v>24</v>
      </c>
      <c r="F30" s="57" t="s">
        <v>48</v>
      </c>
      <c r="G30" s="53" t="s">
        <v>39</v>
      </c>
      <c r="H30" s="53" t="s">
        <v>49</v>
      </c>
      <c r="I30" s="57">
        <v>138</v>
      </c>
      <c r="J30" s="57">
        <v>129</v>
      </c>
      <c r="K30" s="160">
        <f t="shared" ref="K30:K37" si="8">K$29-J30</f>
        <v>-6</v>
      </c>
      <c r="L30" s="66">
        <f>I30+J30</f>
        <v>267</v>
      </c>
      <c r="M30" s="46"/>
      <c r="N30" s="49">
        <v>53</v>
      </c>
      <c r="O30" s="178" t="s">
        <v>24</v>
      </c>
      <c r="P30" s="57" t="s">
        <v>49</v>
      </c>
      <c r="Q30" s="53" t="s">
        <v>39</v>
      </c>
      <c r="R30" s="53" t="s">
        <v>52</v>
      </c>
      <c r="S30" s="57">
        <v>129</v>
      </c>
      <c r="T30" s="57">
        <v>100</v>
      </c>
      <c r="U30" s="160">
        <f t="shared" si="7"/>
        <v>14</v>
      </c>
      <c r="V30" s="66">
        <f>S30+T30+U30</f>
        <v>243</v>
      </c>
    </row>
    <row r="31" spans="3:22" ht="15.75" customHeight="1" x14ac:dyDescent="0.25">
      <c r="D31" s="49">
        <v>44</v>
      </c>
      <c r="E31" s="178" t="s">
        <v>24</v>
      </c>
      <c r="F31" s="57" t="s">
        <v>48</v>
      </c>
      <c r="G31" s="53" t="s">
        <v>39</v>
      </c>
      <c r="H31" s="53" t="s">
        <v>50</v>
      </c>
      <c r="I31" s="57">
        <v>138</v>
      </c>
      <c r="J31" s="57">
        <v>121</v>
      </c>
      <c r="K31" s="160">
        <f t="shared" si="8"/>
        <v>2</v>
      </c>
      <c r="L31" s="66">
        <f t="shared" ref="L31:L37" si="9">I31+J31+K31</f>
        <v>261</v>
      </c>
      <c r="M31" s="46"/>
      <c r="N31" s="49">
        <v>54</v>
      </c>
      <c r="O31" s="179" t="s">
        <v>26</v>
      </c>
      <c r="P31" s="57" t="s">
        <v>49</v>
      </c>
      <c r="Q31" s="53" t="s">
        <v>39</v>
      </c>
      <c r="R31" s="53" t="s">
        <v>20</v>
      </c>
      <c r="S31" s="57">
        <v>129</v>
      </c>
      <c r="T31" s="57">
        <v>91</v>
      </c>
      <c r="U31" s="160">
        <f t="shared" si="7"/>
        <v>23</v>
      </c>
      <c r="V31" s="66">
        <f>S31+T31+U31</f>
        <v>243</v>
      </c>
    </row>
    <row r="32" spans="3:22" ht="15.75" customHeight="1" x14ac:dyDescent="0.25">
      <c r="D32" s="49">
        <v>45</v>
      </c>
      <c r="E32" s="178" t="s">
        <v>24</v>
      </c>
      <c r="F32" s="57" t="s">
        <v>48</v>
      </c>
      <c r="G32" s="53" t="s">
        <v>39</v>
      </c>
      <c r="H32" s="53" t="s">
        <v>51</v>
      </c>
      <c r="I32" s="57">
        <v>138</v>
      </c>
      <c r="J32" s="57">
        <v>112</v>
      </c>
      <c r="K32" s="160">
        <f t="shared" si="8"/>
        <v>11</v>
      </c>
      <c r="L32" s="66">
        <f t="shared" si="9"/>
        <v>261</v>
      </c>
      <c r="M32" s="46"/>
      <c r="N32" s="49">
        <v>55</v>
      </c>
      <c r="O32" s="179" t="s">
        <v>26</v>
      </c>
      <c r="P32" s="57" t="s">
        <v>49</v>
      </c>
      <c r="Q32" s="53" t="s">
        <v>39</v>
      </c>
      <c r="R32" s="53" t="s">
        <v>21</v>
      </c>
      <c r="S32" s="57">
        <v>129</v>
      </c>
      <c r="T32" s="57">
        <v>83</v>
      </c>
      <c r="U32" s="160">
        <f t="shared" si="7"/>
        <v>31</v>
      </c>
      <c r="V32" s="66">
        <f>S32+T32+U32</f>
        <v>243</v>
      </c>
    </row>
    <row r="33" spans="4:22" ht="15.75" customHeight="1" x14ac:dyDescent="0.25">
      <c r="D33" s="49">
        <v>46</v>
      </c>
      <c r="E33" s="179" t="s">
        <v>26</v>
      </c>
      <c r="F33" s="57" t="s">
        <v>48</v>
      </c>
      <c r="G33" s="53" t="s">
        <v>39</v>
      </c>
      <c r="H33" s="53" t="s">
        <v>52</v>
      </c>
      <c r="I33" s="57">
        <v>138</v>
      </c>
      <c r="J33" s="57">
        <v>100</v>
      </c>
      <c r="K33" s="160">
        <f t="shared" si="8"/>
        <v>23</v>
      </c>
      <c r="L33" s="66">
        <f t="shared" si="9"/>
        <v>261</v>
      </c>
      <c r="M33" s="46"/>
      <c r="N33" s="49">
        <v>56</v>
      </c>
      <c r="O33" s="179" t="s">
        <v>26</v>
      </c>
      <c r="P33" s="57" t="s">
        <v>49</v>
      </c>
      <c r="Q33" s="53" t="s">
        <v>39</v>
      </c>
      <c r="R33" s="53" t="s">
        <v>22</v>
      </c>
      <c r="S33" s="57">
        <v>129</v>
      </c>
      <c r="T33" s="57">
        <v>70</v>
      </c>
      <c r="U33" s="160">
        <f t="shared" si="7"/>
        <v>44</v>
      </c>
      <c r="V33" s="66">
        <f>S33+T33+U33</f>
        <v>243</v>
      </c>
    </row>
    <row r="34" spans="4:22" ht="15.75" customHeight="1" thickBot="1" x14ac:dyDescent="0.3">
      <c r="D34" s="49">
        <v>47</v>
      </c>
      <c r="E34" s="179" t="s">
        <v>26</v>
      </c>
      <c r="F34" s="57" t="s">
        <v>48</v>
      </c>
      <c r="G34" s="53" t="s">
        <v>39</v>
      </c>
      <c r="H34" s="53" t="s">
        <v>20</v>
      </c>
      <c r="I34" s="57">
        <v>138</v>
      </c>
      <c r="J34" s="57">
        <v>91</v>
      </c>
      <c r="K34" s="160">
        <f t="shared" si="8"/>
        <v>32</v>
      </c>
      <c r="L34" s="66">
        <f t="shared" si="9"/>
        <v>261</v>
      </c>
      <c r="M34" s="46"/>
      <c r="N34" s="49">
        <v>57</v>
      </c>
      <c r="O34" s="180" t="s">
        <v>26</v>
      </c>
      <c r="P34" s="58" t="s">
        <v>49</v>
      </c>
      <c r="Q34" s="54" t="s">
        <v>39</v>
      </c>
      <c r="R34" s="54" t="s">
        <v>23</v>
      </c>
      <c r="S34" s="58">
        <v>129</v>
      </c>
      <c r="T34" s="58">
        <v>62</v>
      </c>
      <c r="U34" s="161">
        <f t="shared" si="7"/>
        <v>52</v>
      </c>
      <c r="V34" s="67">
        <f>S34+T34+U34</f>
        <v>243</v>
      </c>
    </row>
    <row r="35" spans="4:22" ht="15.75" customHeight="1" x14ac:dyDescent="0.25">
      <c r="D35" s="49">
        <v>48</v>
      </c>
      <c r="E35" s="179" t="s">
        <v>26</v>
      </c>
      <c r="F35" s="57" t="s">
        <v>48</v>
      </c>
      <c r="G35" s="53" t="s">
        <v>39</v>
      </c>
      <c r="H35" s="53" t="s">
        <v>21</v>
      </c>
      <c r="I35" s="57">
        <v>138</v>
      </c>
      <c r="J35" s="57">
        <v>83</v>
      </c>
      <c r="K35" s="160">
        <f t="shared" si="8"/>
        <v>40</v>
      </c>
      <c r="L35" s="66">
        <f t="shared" si="9"/>
        <v>261</v>
      </c>
      <c r="M35" s="46"/>
      <c r="N35" s="49"/>
      <c r="O35" s="231" t="s">
        <v>46</v>
      </c>
      <c r="P35" s="232"/>
      <c r="Q35" s="232"/>
      <c r="R35" s="232"/>
      <c r="S35" s="232"/>
      <c r="T35" s="232"/>
      <c r="U35" s="159">
        <f>S36-G4</f>
        <v>106</v>
      </c>
      <c r="V35" s="65" t="s">
        <v>25</v>
      </c>
    </row>
    <row r="36" spans="4:22" ht="15.75" customHeight="1" x14ac:dyDescent="0.25">
      <c r="D36" s="49">
        <v>49</v>
      </c>
      <c r="E36" s="179" t="s">
        <v>26</v>
      </c>
      <c r="F36" s="57" t="s">
        <v>48</v>
      </c>
      <c r="G36" s="53" t="s">
        <v>39</v>
      </c>
      <c r="H36" s="53" t="s">
        <v>22</v>
      </c>
      <c r="I36" s="57">
        <v>138</v>
      </c>
      <c r="J36" s="57">
        <v>70</v>
      </c>
      <c r="K36" s="160">
        <f t="shared" si="8"/>
        <v>53</v>
      </c>
      <c r="L36" s="66">
        <f t="shared" si="9"/>
        <v>261</v>
      </c>
      <c r="M36" s="46"/>
      <c r="N36" s="49">
        <v>58</v>
      </c>
      <c r="O36" s="178" t="s">
        <v>24</v>
      </c>
      <c r="P36" s="57" t="s">
        <v>50</v>
      </c>
      <c r="Q36" s="53" t="s">
        <v>39</v>
      </c>
      <c r="R36" s="53" t="s">
        <v>51</v>
      </c>
      <c r="S36" s="57">
        <v>121</v>
      </c>
      <c r="T36" s="57">
        <v>112</v>
      </c>
      <c r="U36" s="160">
        <f t="shared" ref="U36:U41" si="10">U$35-T36</f>
        <v>-6</v>
      </c>
      <c r="V36" s="66">
        <f>S36+T36</f>
        <v>233</v>
      </c>
    </row>
    <row r="37" spans="4:22" ht="15.75" customHeight="1" thickBot="1" x14ac:dyDescent="0.3">
      <c r="D37" s="49">
        <v>50</v>
      </c>
      <c r="E37" s="180" t="s">
        <v>26</v>
      </c>
      <c r="F37" s="58" t="s">
        <v>48</v>
      </c>
      <c r="G37" s="54" t="s">
        <v>39</v>
      </c>
      <c r="H37" s="54" t="s">
        <v>23</v>
      </c>
      <c r="I37" s="58">
        <v>138</v>
      </c>
      <c r="J37" s="58">
        <v>62</v>
      </c>
      <c r="K37" s="161">
        <f t="shared" si="8"/>
        <v>61</v>
      </c>
      <c r="L37" s="67">
        <f t="shared" si="9"/>
        <v>261</v>
      </c>
      <c r="M37" s="46"/>
      <c r="N37" s="49">
        <v>59</v>
      </c>
      <c r="O37" s="178" t="s">
        <v>24</v>
      </c>
      <c r="P37" s="57" t="s">
        <v>50</v>
      </c>
      <c r="Q37" s="53" t="s">
        <v>39</v>
      </c>
      <c r="R37" s="53" t="s">
        <v>52</v>
      </c>
      <c r="S37" s="57">
        <v>121</v>
      </c>
      <c r="T37" s="57">
        <v>100</v>
      </c>
      <c r="U37" s="160">
        <f t="shared" si="10"/>
        <v>6</v>
      </c>
      <c r="V37" s="66">
        <f>S37+T37+U37</f>
        <v>227</v>
      </c>
    </row>
    <row r="38" spans="4:22" ht="15.75" customHeight="1" x14ac:dyDescent="0.25">
      <c r="E38" s="231" t="s">
        <v>46</v>
      </c>
      <c r="F38" s="232"/>
      <c r="G38" s="232"/>
      <c r="H38" s="232"/>
      <c r="I38" s="232"/>
      <c r="J38" s="232"/>
      <c r="K38" s="159">
        <f>I39-G4</f>
        <v>97</v>
      </c>
      <c r="L38" s="65" t="s">
        <v>25</v>
      </c>
      <c r="M38" s="46"/>
      <c r="N38" s="49">
        <v>60</v>
      </c>
      <c r="O38" s="178" t="s">
        <v>24</v>
      </c>
      <c r="P38" s="57" t="s">
        <v>50</v>
      </c>
      <c r="Q38" s="53" t="s">
        <v>39</v>
      </c>
      <c r="R38" s="53" t="s">
        <v>20</v>
      </c>
      <c r="S38" s="57">
        <v>121</v>
      </c>
      <c r="T38" s="57">
        <v>91</v>
      </c>
      <c r="U38" s="160">
        <f t="shared" si="10"/>
        <v>15</v>
      </c>
      <c r="V38" s="66">
        <f>S38+T38+U38</f>
        <v>227</v>
      </c>
    </row>
    <row r="39" spans="4:22" ht="15.75" customHeight="1" x14ac:dyDescent="0.25">
      <c r="D39" s="49">
        <v>64</v>
      </c>
      <c r="E39" s="178" t="s">
        <v>24</v>
      </c>
      <c r="F39" s="57" t="s">
        <v>51</v>
      </c>
      <c r="G39" s="53" t="s">
        <v>39</v>
      </c>
      <c r="H39" s="53" t="s">
        <v>52</v>
      </c>
      <c r="I39" s="57">
        <v>112</v>
      </c>
      <c r="J39" s="57">
        <v>100</v>
      </c>
      <c r="K39" s="160">
        <f>K$38-J39</f>
        <v>-3</v>
      </c>
      <c r="L39" s="66">
        <f>I39+J39</f>
        <v>212</v>
      </c>
      <c r="M39" s="46"/>
      <c r="N39" s="49">
        <v>61</v>
      </c>
      <c r="O39" s="179" t="s">
        <v>26</v>
      </c>
      <c r="P39" s="57" t="s">
        <v>50</v>
      </c>
      <c r="Q39" s="53" t="s">
        <v>39</v>
      </c>
      <c r="R39" s="53" t="s">
        <v>21</v>
      </c>
      <c r="S39" s="57">
        <v>121</v>
      </c>
      <c r="T39" s="57">
        <v>83</v>
      </c>
      <c r="U39" s="160">
        <f t="shared" si="10"/>
        <v>23</v>
      </c>
      <c r="V39" s="66">
        <f>S39+T39+U39</f>
        <v>227</v>
      </c>
    </row>
    <row r="40" spans="4:22" ht="15.75" customHeight="1" x14ac:dyDescent="0.25">
      <c r="D40" s="49">
        <v>65</v>
      </c>
      <c r="E40" s="178" t="s">
        <v>24</v>
      </c>
      <c r="F40" s="57" t="s">
        <v>51</v>
      </c>
      <c r="G40" s="53" t="s">
        <v>39</v>
      </c>
      <c r="H40" s="53" t="s">
        <v>20</v>
      </c>
      <c r="I40" s="57">
        <v>112</v>
      </c>
      <c r="J40" s="57">
        <v>91</v>
      </c>
      <c r="K40" s="160">
        <f>K$38-J40</f>
        <v>6</v>
      </c>
      <c r="L40" s="66">
        <f>I40+J40+K40</f>
        <v>209</v>
      </c>
      <c r="M40" s="46"/>
      <c r="N40" s="49">
        <v>62</v>
      </c>
      <c r="O40" s="179" t="s">
        <v>26</v>
      </c>
      <c r="P40" s="57" t="s">
        <v>50</v>
      </c>
      <c r="Q40" s="53" t="s">
        <v>39</v>
      </c>
      <c r="R40" s="53" t="s">
        <v>22</v>
      </c>
      <c r="S40" s="57">
        <v>121</v>
      </c>
      <c r="T40" s="57">
        <v>70</v>
      </c>
      <c r="U40" s="160">
        <f t="shared" si="10"/>
        <v>36</v>
      </c>
      <c r="V40" s="66">
        <f>S40+T40+U40</f>
        <v>227</v>
      </c>
    </row>
    <row r="41" spans="4:22" ht="15.75" customHeight="1" thickBot="1" x14ac:dyDescent="0.3">
      <c r="D41" s="49">
        <v>66</v>
      </c>
      <c r="E41" s="178" t="s">
        <v>24</v>
      </c>
      <c r="F41" s="57" t="s">
        <v>51</v>
      </c>
      <c r="G41" s="53" t="s">
        <v>39</v>
      </c>
      <c r="H41" s="53" t="s">
        <v>21</v>
      </c>
      <c r="I41" s="57">
        <v>112</v>
      </c>
      <c r="J41" s="57">
        <v>83</v>
      </c>
      <c r="K41" s="160">
        <f>K$38-J41</f>
        <v>14</v>
      </c>
      <c r="L41" s="66">
        <f>I41+J41+K41</f>
        <v>209</v>
      </c>
      <c r="M41" s="46"/>
      <c r="N41" s="49">
        <v>63</v>
      </c>
      <c r="O41" s="180" t="s">
        <v>26</v>
      </c>
      <c r="P41" s="58" t="s">
        <v>50</v>
      </c>
      <c r="Q41" s="54" t="s">
        <v>39</v>
      </c>
      <c r="R41" s="54" t="s">
        <v>23</v>
      </c>
      <c r="S41" s="58">
        <v>121</v>
      </c>
      <c r="T41" s="58">
        <v>62</v>
      </c>
      <c r="U41" s="161">
        <f t="shared" si="10"/>
        <v>44</v>
      </c>
      <c r="V41" s="67">
        <f>S41+T41+U41</f>
        <v>227</v>
      </c>
    </row>
    <row r="42" spans="4:22" ht="15.75" customHeight="1" x14ac:dyDescent="0.25">
      <c r="D42" s="49">
        <v>67</v>
      </c>
      <c r="E42" s="179" t="s">
        <v>26</v>
      </c>
      <c r="F42" s="57" t="s">
        <v>51</v>
      </c>
      <c r="G42" s="53" t="s">
        <v>39</v>
      </c>
      <c r="H42" s="53" t="s">
        <v>22</v>
      </c>
      <c r="I42" s="57">
        <v>112</v>
      </c>
      <c r="J42" s="57">
        <v>70</v>
      </c>
      <c r="K42" s="160">
        <f>K$38-J42</f>
        <v>27</v>
      </c>
      <c r="L42" s="66">
        <f>I42+J42+K42</f>
        <v>209</v>
      </c>
      <c r="M42" s="46"/>
      <c r="N42" s="49">
        <v>79</v>
      </c>
      <c r="O42" s="182" t="s">
        <v>29</v>
      </c>
      <c r="P42" s="59" t="s">
        <v>40</v>
      </c>
      <c r="S42" s="68">
        <v>200</v>
      </c>
      <c r="T42" s="59"/>
      <c r="U42" s="162"/>
      <c r="V42" s="69">
        <v>200</v>
      </c>
    </row>
    <row r="43" spans="4:22" ht="15.75" customHeight="1" thickBot="1" x14ac:dyDescent="0.3">
      <c r="D43" s="49">
        <v>68</v>
      </c>
      <c r="E43" s="180" t="s">
        <v>26</v>
      </c>
      <c r="F43" s="58" t="s">
        <v>51</v>
      </c>
      <c r="G43" s="54" t="s">
        <v>39</v>
      </c>
      <c r="H43" s="54" t="s">
        <v>23</v>
      </c>
      <c r="I43" s="58">
        <v>112</v>
      </c>
      <c r="J43" s="58">
        <v>62</v>
      </c>
      <c r="K43" s="161">
        <f>K$38-J43</f>
        <v>35</v>
      </c>
      <c r="L43" s="67">
        <f>I43+J43+K43</f>
        <v>209</v>
      </c>
      <c r="M43" s="46"/>
      <c r="N43" s="49">
        <v>80</v>
      </c>
      <c r="O43" s="183" t="s">
        <v>29</v>
      </c>
      <c r="P43" s="57" t="s">
        <v>30</v>
      </c>
      <c r="S43" s="42">
        <v>193</v>
      </c>
      <c r="T43" s="57"/>
      <c r="U43" s="160"/>
      <c r="V43" s="70">
        <v>193</v>
      </c>
    </row>
    <row r="44" spans="4:22" ht="15.75" customHeight="1" x14ac:dyDescent="0.25">
      <c r="E44" s="231" t="s">
        <v>46</v>
      </c>
      <c r="F44" s="232"/>
      <c r="G44" s="232"/>
      <c r="H44" s="232"/>
      <c r="I44" s="232"/>
      <c r="J44" s="232"/>
      <c r="K44" s="159">
        <f>I45-G4</f>
        <v>85</v>
      </c>
      <c r="L44" s="65" t="s">
        <v>25</v>
      </c>
      <c r="M44" s="46"/>
      <c r="N44" s="49">
        <v>81</v>
      </c>
      <c r="O44" s="183" t="s">
        <v>29</v>
      </c>
      <c r="P44" s="57" t="s">
        <v>31</v>
      </c>
      <c r="S44" s="43">
        <v>175</v>
      </c>
      <c r="T44" s="57"/>
      <c r="U44" s="160"/>
      <c r="V44" s="71">
        <v>175</v>
      </c>
    </row>
    <row r="45" spans="4:22" ht="15.75" customHeight="1" x14ac:dyDescent="0.25">
      <c r="D45" s="49">
        <v>69</v>
      </c>
      <c r="E45" s="178" t="s">
        <v>24</v>
      </c>
      <c r="F45" s="57" t="s">
        <v>52</v>
      </c>
      <c r="G45" s="53" t="s">
        <v>39</v>
      </c>
      <c r="H45" s="53" t="s">
        <v>20</v>
      </c>
      <c r="I45" s="57">
        <v>100</v>
      </c>
      <c r="J45" s="57">
        <v>91</v>
      </c>
      <c r="K45" s="160">
        <f>K$44-J45</f>
        <v>-6</v>
      </c>
      <c r="L45" s="66">
        <f>I45+J45</f>
        <v>191</v>
      </c>
      <c r="M45" s="46"/>
      <c r="N45" s="49">
        <v>82</v>
      </c>
      <c r="O45" s="183" t="s">
        <v>29</v>
      </c>
      <c r="P45" s="57" t="s">
        <v>32</v>
      </c>
      <c r="S45" s="43">
        <v>157</v>
      </c>
      <c r="T45" s="57"/>
      <c r="U45" s="160"/>
      <c r="V45" s="71">
        <v>157</v>
      </c>
    </row>
    <row r="46" spans="4:22" ht="15.75" customHeight="1" x14ac:dyDescent="0.25">
      <c r="D46" s="49">
        <v>70</v>
      </c>
      <c r="E46" s="178" t="s">
        <v>24</v>
      </c>
      <c r="F46" s="57" t="s">
        <v>52</v>
      </c>
      <c r="G46" s="53" t="s">
        <v>39</v>
      </c>
      <c r="H46" s="53" t="s">
        <v>21</v>
      </c>
      <c r="I46" s="57">
        <v>100</v>
      </c>
      <c r="J46" s="57">
        <v>83</v>
      </c>
      <c r="K46" s="160">
        <f>K$44-J46</f>
        <v>2</v>
      </c>
      <c r="L46" s="66">
        <f>I46+J46+K46</f>
        <v>185</v>
      </c>
      <c r="M46" s="46"/>
      <c r="N46" s="49">
        <v>83</v>
      </c>
      <c r="O46" s="183" t="s">
        <v>29</v>
      </c>
      <c r="P46" s="57" t="s">
        <v>48</v>
      </c>
      <c r="S46" s="42">
        <v>138</v>
      </c>
      <c r="T46" s="57"/>
      <c r="U46" s="160"/>
      <c r="V46" s="70">
        <v>138</v>
      </c>
    </row>
    <row r="47" spans="4:22" ht="15.75" customHeight="1" x14ac:dyDescent="0.25">
      <c r="D47" s="49">
        <v>71</v>
      </c>
      <c r="E47" s="178" t="s">
        <v>24</v>
      </c>
      <c r="F47" s="57" t="s">
        <v>52</v>
      </c>
      <c r="G47" s="53" t="s">
        <v>39</v>
      </c>
      <c r="H47" s="53" t="s">
        <v>22</v>
      </c>
      <c r="I47" s="57">
        <v>100</v>
      </c>
      <c r="J47" s="57">
        <v>70</v>
      </c>
      <c r="K47" s="160">
        <f>K$44-J47</f>
        <v>15</v>
      </c>
      <c r="L47" s="66">
        <f>I47+J47+K47</f>
        <v>185</v>
      </c>
      <c r="M47" s="46"/>
      <c r="N47" s="49">
        <v>84</v>
      </c>
      <c r="O47" s="183" t="s">
        <v>29</v>
      </c>
      <c r="P47" s="57" t="s">
        <v>49</v>
      </c>
      <c r="S47" s="72">
        <v>129</v>
      </c>
      <c r="T47" s="57"/>
      <c r="U47" s="160"/>
      <c r="V47" s="73">
        <v>129</v>
      </c>
    </row>
    <row r="48" spans="4:22" ht="15.75" customHeight="1" thickBot="1" x14ac:dyDescent="0.3">
      <c r="D48" s="49">
        <v>72</v>
      </c>
      <c r="E48" s="180" t="s">
        <v>26</v>
      </c>
      <c r="F48" s="58" t="s">
        <v>52</v>
      </c>
      <c r="G48" s="54" t="s">
        <v>39</v>
      </c>
      <c r="H48" s="54" t="s">
        <v>23</v>
      </c>
      <c r="I48" s="58">
        <v>100</v>
      </c>
      <c r="J48" s="58">
        <v>62</v>
      </c>
      <c r="K48" s="161">
        <f>K$44-J48</f>
        <v>23</v>
      </c>
      <c r="L48" s="67">
        <f>I48+J48+K48</f>
        <v>185</v>
      </c>
      <c r="M48" s="46"/>
      <c r="N48" s="49">
        <v>85</v>
      </c>
      <c r="O48" s="183" t="s">
        <v>29</v>
      </c>
      <c r="P48" s="57" t="s">
        <v>50</v>
      </c>
      <c r="S48" s="42">
        <v>121</v>
      </c>
      <c r="T48" s="57"/>
      <c r="U48" s="160"/>
      <c r="V48" s="70">
        <v>121</v>
      </c>
    </row>
    <row r="49" spans="4:22" ht="15.75" customHeight="1" x14ac:dyDescent="0.25">
      <c r="E49" s="231" t="s">
        <v>46</v>
      </c>
      <c r="F49" s="232"/>
      <c r="G49" s="232"/>
      <c r="H49" s="232"/>
      <c r="I49" s="232"/>
      <c r="J49" s="232"/>
      <c r="K49" s="159">
        <f>I50-G4</f>
        <v>76</v>
      </c>
      <c r="L49" s="65" t="s">
        <v>25</v>
      </c>
      <c r="M49" s="46"/>
      <c r="N49" s="49">
        <v>86</v>
      </c>
      <c r="O49" s="183" t="s">
        <v>29</v>
      </c>
      <c r="P49" s="57" t="s">
        <v>51</v>
      </c>
      <c r="S49" s="43">
        <v>112</v>
      </c>
      <c r="T49" s="57"/>
      <c r="U49" s="160"/>
      <c r="V49" s="71">
        <v>112</v>
      </c>
    </row>
    <row r="50" spans="4:22" ht="15.75" customHeight="1" x14ac:dyDescent="0.25">
      <c r="D50" s="49">
        <v>73</v>
      </c>
      <c r="E50" s="178" t="s">
        <v>24</v>
      </c>
      <c r="F50" s="57" t="s">
        <v>20</v>
      </c>
      <c r="G50" s="53" t="s">
        <v>39</v>
      </c>
      <c r="H50" s="53" t="s">
        <v>21</v>
      </c>
      <c r="I50" s="57">
        <v>91</v>
      </c>
      <c r="J50" s="57">
        <v>83</v>
      </c>
      <c r="K50" s="160">
        <f>K$49-J50</f>
        <v>-7</v>
      </c>
      <c r="L50" s="66">
        <f>I50+J50</f>
        <v>174</v>
      </c>
      <c r="M50" s="46"/>
      <c r="N50" s="49">
        <v>87</v>
      </c>
      <c r="O50" s="183" t="s">
        <v>29</v>
      </c>
      <c r="P50" s="57" t="s">
        <v>52</v>
      </c>
      <c r="S50" s="43">
        <v>100</v>
      </c>
      <c r="T50" s="57"/>
      <c r="U50" s="160"/>
      <c r="V50" s="71">
        <v>100</v>
      </c>
    </row>
    <row r="51" spans="4:22" ht="15.75" customHeight="1" x14ac:dyDescent="0.25">
      <c r="D51" s="49">
        <v>74</v>
      </c>
      <c r="E51" s="178" t="s">
        <v>24</v>
      </c>
      <c r="F51" s="57" t="s">
        <v>20</v>
      </c>
      <c r="G51" s="53" t="s">
        <v>39</v>
      </c>
      <c r="H51" s="53" t="s">
        <v>22</v>
      </c>
      <c r="I51" s="57">
        <v>91</v>
      </c>
      <c r="J51" s="57">
        <v>70</v>
      </c>
      <c r="K51" s="160">
        <f>K$49-J51</f>
        <v>6</v>
      </c>
      <c r="L51" s="66">
        <f>I51+J51</f>
        <v>161</v>
      </c>
      <c r="M51" s="46"/>
      <c r="N51" s="49">
        <v>88</v>
      </c>
      <c r="O51" s="183" t="s">
        <v>29</v>
      </c>
      <c r="P51" s="57" t="s">
        <v>20</v>
      </c>
      <c r="S51" s="43">
        <v>91</v>
      </c>
      <c r="T51" s="57"/>
      <c r="U51" s="160"/>
      <c r="V51" s="71">
        <v>91</v>
      </c>
    </row>
    <row r="52" spans="4:22" ht="15.75" customHeight="1" thickBot="1" x14ac:dyDescent="0.3">
      <c r="D52" s="49">
        <v>75</v>
      </c>
      <c r="E52" s="178" t="s">
        <v>24</v>
      </c>
      <c r="F52" s="57" t="s">
        <v>20</v>
      </c>
      <c r="G52" s="54" t="s">
        <v>39</v>
      </c>
      <c r="H52" s="54" t="s">
        <v>23</v>
      </c>
      <c r="I52" s="58">
        <v>91</v>
      </c>
      <c r="J52" s="57">
        <v>62</v>
      </c>
      <c r="K52" s="160">
        <f>K$49-J52</f>
        <v>14</v>
      </c>
      <c r="L52" s="66">
        <f>I52+J52+K52</f>
        <v>167</v>
      </c>
      <c r="M52" s="46"/>
      <c r="N52" s="49">
        <v>89</v>
      </c>
      <c r="O52" s="183" t="s">
        <v>29</v>
      </c>
      <c r="P52" s="57" t="s">
        <v>21</v>
      </c>
      <c r="S52" s="43">
        <v>83</v>
      </c>
      <c r="T52" s="57"/>
      <c r="U52" s="160"/>
      <c r="V52" s="71">
        <v>83</v>
      </c>
    </row>
    <row r="53" spans="4:22" ht="15.75" customHeight="1" x14ac:dyDescent="0.25">
      <c r="E53" s="231" t="s">
        <v>46</v>
      </c>
      <c r="F53" s="232"/>
      <c r="G53" s="232"/>
      <c r="H53" s="232"/>
      <c r="I53" s="232"/>
      <c r="J53" s="232"/>
      <c r="K53" s="159">
        <f>I54-G4</f>
        <v>68</v>
      </c>
      <c r="L53" s="65" t="s">
        <v>25</v>
      </c>
      <c r="M53" s="46"/>
      <c r="N53" s="49">
        <v>90</v>
      </c>
      <c r="O53" s="183" t="s">
        <v>29</v>
      </c>
      <c r="P53" s="57" t="s">
        <v>22</v>
      </c>
      <c r="S53" s="43">
        <v>70</v>
      </c>
      <c r="T53" s="57"/>
      <c r="U53" s="160"/>
      <c r="V53" s="71">
        <v>70</v>
      </c>
    </row>
    <row r="54" spans="4:22" ht="15.75" customHeight="1" x14ac:dyDescent="0.25">
      <c r="D54" s="49">
        <v>76</v>
      </c>
      <c r="E54" s="178" t="s">
        <v>24</v>
      </c>
      <c r="F54" s="57" t="s">
        <v>21</v>
      </c>
      <c r="G54" s="53" t="s">
        <v>39</v>
      </c>
      <c r="H54" s="53" t="s">
        <v>22</v>
      </c>
      <c r="I54" s="57">
        <v>83</v>
      </c>
      <c r="J54" s="57">
        <v>70</v>
      </c>
      <c r="K54" s="160">
        <f>K$53-J54</f>
        <v>-2</v>
      </c>
      <c r="L54" s="66">
        <f>I54+J54</f>
        <v>153</v>
      </c>
      <c r="M54" s="46"/>
      <c r="N54" s="49">
        <v>91</v>
      </c>
      <c r="O54" s="183" t="s">
        <v>29</v>
      </c>
      <c r="P54" s="57" t="s">
        <v>23</v>
      </c>
      <c r="S54" s="43">
        <v>62</v>
      </c>
      <c r="T54" s="57"/>
      <c r="U54" s="160"/>
      <c r="V54" s="71">
        <v>62</v>
      </c>
    </row>
    <row r="55" spans="4:22" ht="15.75" customHeight="1" thickBot="1" x14ac:dyDescent="0.3">
      <c r="D55" s="49">
        <v>77</v>
      </c>
      <c r="E55" s="178" t="s">
        <v>24</v>
      </c>
      <c r="F55" s="57" t="s">
        <v>21</v>
      </c>
      <c r="G55" s="54" t="s">
        <v>39</v>
      </c>
      <c r="H55" s="54" t="s">
        <v>23</v>
      </c>
      <c r="I55" s="58">
        <v>83</v>
      </c>
      <c r="J55" s="57">
        <v>62</v>
      </c>
      <c r="K55" s="160">
        <f>K$53-J55</f>
        <v>6</v>
      </c>
      <c r="L55" s="66">
        <f>I55+J55+K55</f>
        <v>151</v>
      </c>
      <c r="M55" s="46"/>
      <c r="N55" s="49">
        <v>92</v>
      </c>
      <c r="O55" s="183" t="s">
        <v>29</v>
      </c>
      <c r="P55" s="57" t="s">
        <v>15</v>
      </c>
      <c r="S55" s="43">
        <v>28</v>
      </c>
      <c r="T55" s="57"/>
      <c r="U55" s="160"/>
      <c r="V55" s="71">
        <v>28</v>
      </c>
    </row>
    <row r="56" spans="4:22" ht="15.75" customHeight="1" thickBot="1" x14ac:dyDescent="0.3">
      <c r="E56" s="231" t="s">
        <v>46</v>
      </c>
      <c r="F56" s="232"/>
      <c r="G56" s="232"/>
      <c r="H56" s="232"/>
      <c r="I56" s="232"/>
      <c r="J56" s="232"/>
      <c r="K56" s="159">
        <f>I57-G4</f>
        <v>55</v>
      </c>
      <c r="L56" s="65" t="s">
        <v>25</v>
      </c>
      <c r="M56" s="46"/>
      <c r="N56" s="49">
        <v>93</v>
      </c>
      <c r="O56" s="184" t="s">
        <v>27</v>
      </c>
      <c r="P56" s="60" t="s">
        <v>33</v>
      </c>
      <c r="Q56" s="54"/>
      <c r="R56" s="54"/>
      <c r="S56" s="58">
        <v>33</v>
      </c>
      <c r="T56" s="74"/>
      <c r="U56" s="163"/>
      <c r="V56" s="75">
        <v>33</v>
      </c>
    </row>
    <row r="57" spans="4:22" ht="15.75" customHeight="1" thickBot="1" x14ac:dyDescent="0.3">
      <c r="D57" s="49">
        <v>78</v>
      </c>
      <c r="E57" s="181" t="s">
        <v>24</v>
      </c>
      <c r="F57" s="58" t="s">
        <v>22</v>
      </c>
      <c r="G57" s="54" t="s">
        <v>39</v>
      </c>
      <c r="H57" s="54" t="s">
        <v>23</v>
      </c>
      <c r="I57" s="58">
        <v>70</v>
      </c>
      <c r="J57" s="58">
        <v>62</v>
      </c>
      <c r="K57" s="161">
        <f>K$56-J57</f>
        <v>-7</v>
      </c>
      <c r="L57" s="67">
        <f>I57+J57+K57</f>
        <v>125</v>
      </c>
      <c r="M57" s="46"/>
      <c r="N57" s="201"/>
      <c r="O57" s="209"/>
      <c r="P57" s="198"/>
      <c r="Q57" s="202"/>
      <c r="R57" s="202"/>
      <c r="S57" s="198"/>
      <c r="T57" s="198"/>
      <c r="U57" s="199"/>
      <c r="V57" s="198"/>
    </row>
    <row r="58" spans="4:22" ht="15.75" customHeight="1" x14ac:dyDescent="0.25">
      <c r="D58" s="44"/>
      <c r="E58" s="44"/>
      <c r="F58" s="44"/>
      <c r="G58" s="44"/>
      <c r="H58" s="44"/>
      <c r="I58" s="44"/>
      <c r="J58" s="44"/>
      <c r="K58" s="44"/>
      <c r="L58" s="44"/>
      <c r="N58" s="201"/>
      <c r="O58" s="209"/>
      <c r="P58" s="198"/>
      <c r="Q58" s="202"/>
      <c r="R58" s="202"/>
      <c r="S58" s="198"/>
      <c r="T58" s="198"/>
      <c r="U58" s="199"/>
      <c r="V58" s="198"/>
    </row>
    <row r="59" spans="4:22" ht="15.75" customHeight="1" x14ac:dyDescent="0.25">
      <c r="D59" s="44"/>
      <c r="E59" s="44"/>
      <c r="F59" s="44"/>
      <c r="G59" s="44"/>
      <c r="H59" s="44"/>
      <c r="I59" s="44"/>
      <c r="J59" s="44"/>
      <c r="K59" s="44"/>
      <c r="L59" s="44"/>
      <c r="N59" s="201"/>
      <c r="O59" s="233"/>
      <c r="P59" s="233"/>
      <c r="Q59" s="233"/>
      <c r="R59" s="233"/>
      <c r="S59" s="233"/>
      <c r="T59" s="233"/>
      <c r="U59" s="199"/>
      <c r="V59" s="198"/>
    </row>
    <row r="60" spans="4:22" ht="15.75" customHeight="1" x14ac:dyDescent="0.25">
      <c r="D60" s="44"/>
      <c r="E60" s="44"/>
      <c r="F60" s="44"/>
      <c r="G60" s="44"/>
      <c r="H60" s="44"/>
      <c r="I60" s="44"/>
      <c r="J60" s="44"/>
      <c r="K60" s="44"/>
      <c r="L60" s="44"/>
      <c r="N60" s="201"/>
      <c r="O60" s="209"/>
      <c r="P60" s="198"/>
      <c r="Q60" s="202"/>
      <c r="R60" s="202"/>
      <c r="S60" s="198"/>
      <c r="T60" s="198"/>
      <c r="U60" s="199"/>
      <c r="V60" s="198"/>
    </row>
    <row r="61" spans="4:22" ht="14.25" customHeight="1" x14ac:dyDescent="0.25">
      <c r="D61" s="44"/>
      <c r="E61" s="44"/>
      <c r="F61" s="44"/>
      <c r="G61" s="44"/>
      <c r="H61" s="44"/>
      <c r="I61" s="44"/>
      <c r="J61" s="44"/>
      <c r="K61" s="44"/>
      <c r="L61" s="44"/>
      <c r="N61" s="201"/>
      <c r="O61" s="209"/>
      <c r="P61" s="198"/>
      <c r="Q61" s="202"/>
      <c r="R61" s="202"/>
      <c r="S61" s="198"/>
      <c r="T61" s="198"/>
      <c r="U61" s="199"/>
      <c r="V61" s="198"/>
    </row>
    <row r="62" spans="4:22" x14ac:dyDescent="0.25">
      <c r="D62" s="44"/>
      <c r="E62" s="44"/>
      <c r="F62" s="44"/>
      <c r="G62" s="44"/>
      <c r="H62" s="44"/>
      <c r="I62" s="44"/>
      <c r="J62" s="44"/>
      <c r="K62" s="44"/>
      <c r="L62" s="44"/>
      <c r="N62" s="201"/>
      <c r="O62" s="209"/>
      <c r="P62" s="198"/>
      <c r="Q62" s="202"/>
      <c r="R62" s="202"/>
      <c r="S62" s="198"/>
      <c r="T62" s="198"/>
      <c r="U62" s="199"/>
      <c r="V62" s="198"/>
    </row>
    <row r="63" spans="4:22" x14ac:dyDescent="0.25">
      <c r="D63" s="44"/>
      <c r="E63" s="44"/>
      <c r="F63" s="44"/>
      <c r="G63" s="44"/>
      <c r="H63" s="44"/>
      <c r="I63" s="44"/>
      <c r="J63" s="44"/>
      <c r="K63" s="44"/>
      <c r="L63" s="44"/>
      <c r="N63" s="201"/>
      <c r="O63" s="209"/>
      <c r="P63" s="198"/>
      <c r="Q63" s="202"/>
      <c r="R63" s="202"/>
      <c r="S63" s="198"/>
      <c r="T63" s="198"/>
      <c r="U63" s="199"/>
      <c r="V63" s="198"/>
    </row>
    <row r="64" spans="4:22" ht="15" x14ac:dyDescent="0.25">
      <c r="D64" s="44"/>
      <c r="E64" s="44"/>
      <c r="F64" s="44"/>
      <c r="G64" s="44"/>
      <c r="H64" s="44"/>
      <c r="I64" s="44"/>
      <c r="J64" s="44"/>
      <c r="K64" s="44"/>
      <c r="L64" s="44"/>
      <c r="N64" s="201"/>
      <c r="O64" s="233"/>
      <c r="P64" s="233"/>
      <c r="Q64" s="233"/>
      <c r="R64" s="233"/>
      <c r="S64" s="233"/>
      <c r="T64" s="233"/>
      <c r="U64" s="199"/>
      <c r="V64" s="198"/>
    </row>
    <row r="65" spans="4:22" x14ac:dyDescent="0.25">
      <c r="D65" s="44"/>
      <c r="E65" s="44"/>
      <c r="F65" s="44"/>
      <c r="G65" s="44"/>
      <c r="H65" s="44"/>
      <c r="I65" s="44"/>
      <c r="J65" s="44"/>
      <c r="K65" s="44"/>
      <c r="L65" s="44"/>
      <c r="N65" s="201"/>
      <c r="O65" s="209"/>
      <c r="P65" s="198"/>
      <c r="Q65" s="202"/>
      <c r="R65" s="202"/>
      <c r="S65" s="198"/>
      <c r="T65" s="198"/>
      <c r="U65" s="199"/>
      <c r="V65" s="198"/>
    </row>
    <row r="66" spans="4:22" x14ac:dyDescent="0.25">
      <c r="D66" s="44"/>
      <c r="E66" s="44"/>
      <c r="F66" s="44"/>
      <c r="G66" s="44"/>
      <c r="H66" s="44"/>
      <c r="I66" s="44"/>
      <c r="J66" s="44"/>
      <c r="K66" s="44"/>
      <c r="L66" s="44"/>
      <c r="N66" s="201"/>
      <c r="O66" s="209"/>
      <c r="P66" s="198"/>
      <c r="Q66" s="202"/>
      <c r="R66" s="202"/>
      <c r="S66" s="198"/>
      <c r="T66" s="198"/>
      <c r="U66" s="199"/>
      <c r="V66" s="198"/>
    </row>
    <row r="67" spans="4:22" x14ac:dyDescent="0.25">
      <c r="D67" s="44"/>
      <c r="E67" s="44"/>
      <c r="F67" s="44"/>
      <c r="G67" s="44"/>
      <c r="H67" s="44"/>
      <c r="I67" s="44"/>
      <c r="J67" s="44"/>
      <c r="K67" s="44"/>
      <c r="L67" s="44"/>
      <c r="N67" s="201"/>
      <c r="O67" s="209"/>
      <c r="P67" s="198"/>
      <c r="Q67" s="202"/>
      <c r="R67" s="202"/>
      <c r="S67" s="198"/>
      <c r="T67" s="198"/>
      <c r="U67" s="199"/>
      <c r="V67" s="198"/>
    </row>
    <row r="68" spans="4:22" ht="15" x14ac:dyDescent="0.25">
      <c r="D68" s="44"/>
      <c r="E68" s="44"/>
      <c r="F68" s="44"/>
      <c r="G68" s="44"/>
      <c r="H68" s="44"/>
      <c r="I68" s="44"/>
      <c r="J68" s="44"/>
      <c r="K68" s="44"/>
      <c r="L68" s="44"/>
      <c r="N68" s="201"/>
      <c r="O68" s="233"/>
      <c r="P68" s="233"/>
      <c r="Q68" s="233"/>
      <c r="R68" s="233"/>
      <c r="S68" s="233"/>
      <c r="T68" s="233"/>
      <c r="U68" s="199"/>
      <c r="V68" s="198"/>
    </row>
    <row r="69" spans="4:22" x14ac:dyDescent="0.25">
      <c r="D69" s="44"/>
      <c r="E69" s="44"/>
      <c r="F69" s="44"/>
      <c r="G69" s="44"/>
      <c r="H69" s="44"/>
      <c r="I69" s="44"/>
      <c r="J69" s="44"/>
      <c r="K69" s="44"/>
      <c r="L69" s="44"/>
      <c r="N69" s="201"/>
      <c r="O69" s="209"/>
      <c r="P69" s="198"/>
      <c r="Q69" s="202"/>
      <c r="R69" s="202"/>
      <c r="S69" s="198"/>
      <c r="T69" s="198"/>
      <c r="U69" s="199"/>
      <c r="V69" s="198"/>
    </row>
    <row r="70" spans="4:22" x14ac:dyDescent="0.25">
      <c r="D70" s="44"/>
      <c r="E70" s="44"/>
      <c r="F70" s="44"/>
      <c r="G70" s="44"/>
      <c r="H70" s="44"/>
      <c r="I70" s="44"/>
      <c r="J70" s="44"/>
      <c r="K70" s="44"/>
      <c r="L70" s="44"/>
      <c r="N70" s="201"/>
      <c r="O70" s="209"/>
      <c r="P70" s="198"/>
      <c r="Q70" s="202"/>
      <c r="R70" s="202"/>
      <c r="S70" s="198"/>
      <c r="T70" s="198"/>
      <c r="U70" s="199"/>
      <c r="V70" s="198"/>
    </row>
    <row r="71" spans="4:22" ht="15" x14ac:dyDescent="0.25">
      <c r="D71" s="44"/>
      <c r="E71" s="44"/>
      <c r="F71" s="44"/>
      <c r="G71" s="44"/>
      <c r="H71" s="44"/>
      <c r="I71" s="44"/>
      <c r="J71" s="44"/>
      <c r="K71" s="44"/>
      <c r="L71" s="44"/>
      <c r="N71" s="201"/>
      <c r="O71" s="233"/>
      <c r="P71" s="233"/>
      <c r="Q71" s="233"/>
      <c r="R71" s="233"/>
      <c r="S71" s="233"/>
      <c r="T71" s="233"/>
      <c r="U71" s="199"/>
      <c r="V71" s="198"/>
    </row>
    <row r="72" spans="4:22" x14ac:dyDescent="0.25">
      <c r="D72" s="44"/>
      <c r="E72" s="44"/>
      <c r="F72" s="44"/>
      <c r="G72" s="44"/>
      <c r="H72" s="44"/>
      <c r="I72" s="44"/>
      <c r="J72" s="44"/>
      <c r="K72" s="44"/>
      <c r="L72" s="44"/>
      <c r="N72" s="201"/>
      <c r="O72" s="209"/>
      <c r="P72" s="198"/>
      <c r="Q72" s="202"/>
      <c r="R72" s="202"/>
      <c r="S72" s="198"/>
      <c r="T72" s="198"/>
      <c r="U72" s="199"/>
      <c r="V72" s="198"/>
    </row>
    <row r="73" spans="4:22" x14ac:dyDescent="0.25">
      <c r="E73" s="185"/>
      <c r="F73" s="50"/>
      <c r="I73" s="50"/>
      <c r="J73" s="50"/>
      <c r="K73" s="158"/>
      <c r="L73" s="50"/>
      <c r="N73" s="201"/>
      <c r="O73" s="209"/>
      <c r="P73" s="198"/>
      <c r="Q73" s="202"/>
      <c r="R73" s="202"/>
      <c r="S73" s="200"/>
      <c r="T73" s="198"/>
      <c r="U73" s="199"/>
      <c r="V73" s="200"/>
    </row>
    <row r="74" spans="4:22" x14ac:dyDescent="0.25">
      <c r="N74" s="201"/>
      <c r="O74" s="209"/>
      <c r="P74" s="198"/>
      <c r="Q74" s="202"/>
      <c r="R74" s="202"/>
      <c r="S74" s="42"/>
      <c r="T74" s="198"/>
      <c r="U74" s="199"/>
      <c r="V74" s="42"/>
    </row>
    <row r="75" spans="4:22" x14ac:dyDescent="0.25">
      <c r="N75" s="201"/>
      <c r="O75" s="209"/>
      <c r="P75" s="198"/>
      <c r="Q75" s="202"/>
      <c r="R75" s="202"/>
      <c r="S75" s="42"/>
      <c r="T75" s="198"/>
      <c r="U75" s="199"/>
      <c r="V75" s="42"/>
    </row>
    <row r="76" spans="4:22" x14ac:dyDescent="0.25">
      <c r="N76" s="201"/>
      <c r="O76" s="209"/>
      <c r="P76" s="198"/>
      <c r="Q76" s="202"/>
      <c r="R76" s="202"/>
      <c r="S76" s="42"/>
      <c r="T76" s="198"/>
      <c r="U76" s="199"/>
      <c r="V76" s="42"/>
    </row>
    <row r="77" spans="4:22" x14ac:dyDescent="0.25">
      <c r="N77" s="201"/>
      <c r="O77" s="209"/>
      <c r="P77" s="198"/>
      <c r="Q77" s="202"/>
      <c r="R77" s="202"/>
      <c r="S77" s="42"/>
      <c r="T77" s="198"/>
      <c r="U77" s="199"/>
      <c r="V77" s="42"/>
    </row>
    <row r="78" spans="4:22" x14ac:dyDescent="0.25">
      <c r="N78" s="201"/>
      <c r="O78" s="209"/>
      <c r="P78" s="198"/>
      <c r="Q78" s="202"/>
      <c r="R78" s="202"/>
      <c r="S78" s="200"/>
      <c r="T78" s="198"/>
      <c r="U78" s="199"/>
      <c r="V78" s="200"/>
    </row>
    <row r="79" spans="4:22" x14ac:dyDescent="0.25">
      <c r="N79" s="201"/>
      <c r="O79" s="209"/>
      <c r="P79" s="198"/>
      <c r="Q79" s="202"/>
      <c r="R79" s="202"/>
      <c r="S79" s="42"/>
      <c r="T79" s="198"/>
      <c r="U79" s="199"/>
      <c r="V79" s="42"/>
    </row>
    <row r="80" spans="4:22" x14ac:dyDescent="0.25">
      <c r="N80" s="201"/>
      <c r="O80" s="209"/>
      <c r="P80" s="198"/>
      <c r="Q80" s="202"/>
      <c r="R80" s="202"/>
      <c r="S80" s="42"/>
      <c r="T80" s="198"/>
      <c r="U80" s="199"/>
      <c r="V80" s="42"/>
    </row>
    <row r="81" spans="14:22" x14ac:dyDescent="0.25">
      <c r="N81" s="201"/>
      <c r="O81" s="209"/>
      <c r="P81" s="198"/>
      <c r="Q81" s="202"/>
      <c r="R81" s="202"/>
      <c r="S81" s="42"/>
      <c r="T81" s="198"/>
      <c r="U81" s="199"/>
      <c r="V81" s="42"/>
    </row>
    <row r="82" spans="14:22" x14ac:dyDescent="0.25">
      <c r="N82" s="201"/>
      <c r="O82" s="209"/>
      <c r="P82" s="198"/>
      <c r="Q82" s="202"/>
      <c r="R82" s="202"/>
      <c r="S82" s="42"/>
      <c r="T82" s="198"/>
      <c r="U82" s="199"/>
      <c r="V82" s="42"/>
    </row>
    <row r="83" spans="14:22" x14ac:dyDescent="0.25">
      <c r="N83" s="201"/>
      <c r="O83" s="209"/>
      <c r="P83" s="198"/>
      <c r="Q83" s="202"/>
      <c r="R83" s="202"/>
      <c r="S83" s="42"/>
      <c r="T83" s="198"/>
      <c r="U83" s="199"/>
      <c r="V83" s="42"/>
    </row>
    <row r="84" spans="14:22" x14ac:dyDescent="0.25">
      <c r="N84" s="201"/>
      <c r="O84" s="209"/>
      <c r="P84" s="198"/>
      <c r="Q84" s="202"/>
      <c r="R84" s="202"/>
      <c r="S84" s="42"/>
      <c r="T84" s="198"/>
      <c r="U84" s="199"/>
      <c r="V84" s="42"/>
    </row>
    <row r="85" spans="14:22" x14ac:dyDescent="0.25">
      <c r="N85" s="201"/>
      <c r="O85" s="209"/>
      <c r="P85" s="198"/>
      <c r="Q85" s="202"/>
      <c r="R85" s="202"/>
      <c r="S85" s="42"/>
      <c r="T85" s="198"/>
      <c r="U85" s="199"/>
      <c r="V85" s="42"/>
    </row>
    <row r="86" spans="14:22" x14ac:dyDescent="0.25">
      <c r="N86" s="201"/>
      <c r="O86" s="209"/>
      <c r="P86" s="198"/>
      <c r="Q86" s="202"/>
      <c r="R86" s="202"/>
      <c r="S86" s="42"/>
      <c r="T86" s="198"/>
      <c r="U86" s="199"/>
      <c r="V86" s="42"/>
    </row>
    <row r="87" spans="14:22" x14ac:dyDescent="0.25">
      <c r="N87" s="201"/>
      <c r="O87" s="209"/>
      <c r="P87" s="210"/>
      <c r="Q87" s="202"/>
      <c r="R87" s="202"/>
      <c r="S87" s="198"/>
      <c r="T87" s="204"/>
      <c r="U87" s="205"/>
      <c r="V87" s="204"/>
    </row>
    <row r="88" spans="14:22" x14ac:dyDescent="0.25">
      <c r="N88" s="201"/>
      <c r="O88" s="203"/>
      <c r="P88" s="204"/>
      <c r="Q88" s="202"/>
      <c r="R88" s="202"/>
      <c r="S88" s="204"/>
      <c r="T88" s="204"/>
      <c r="U88" s="205"/>
      <c r="V88" s="204"/>
    </row>
    <row r="89" spans="14:22" x14ac:dyDescent="0.25">
      <c r="N89" s="201"/>
      <c r="O89" s="206"/>
      <c r="P89" s="207"/>
      <c r="Q89" s="202"/>
      <c r="R89" s="202"/>
      <c r="S89" s="207"/>
      <c r="T89" s="207"/>
      <c r="U89" s="208"/>
      <c r="V89" s="207"/>
    </row>
    <row r="90" spans="14:22" x14ac:dyDescent="0.25">
      <c r="N90" s="201"/>
      <c r="O90" s="206"/>
      <c r="P90" s="207"/>
      <c r="Q90" s="202"/>
      <c r="R90" s="202"/>
      <c r="S90" s="207"/>
      <c r="T90" s="207"/>
      <c r="U90" s="208"/>
      <c r="V90" s="207"/>
    </row>
    <row r="91" spans="14:22" x14ac:dyDescent="0.25">
      <c r="N91" s="201"/>
      <c r="O91" s="206"/>
      <c r="P91" s="207"/>
      <c r="Q91" s="202"/>
      <c r="R91" s="202"/>
      <c r="S91" s="207"/>
      <c r="T91" s="207"/>
      <c r="U91" s="208"/>
      <c r="V91" s="207"/>
    </row>
    <row r="92" spans="14:22" x14ac:dyDescent="0.25">
      <c r="N92" s="201"/>
      <c r="O92" s="206"/>
      <c r="P92" s="207"/>
      <c r="Q92" s="202"/>
      <c r="R92" s="202"/>
      <c r="S92" s="207"/>
      <c r="T92" s="207"/>
      <c r="U92" s="208"/>
      <c r="V92" s="207"/>
    </row>
    <row r="107" spans="13:13" x14ac:dyDescent="0.25">
      <c r="M107" s="45"/>
    </row>
    <row r="110" spans="13:13" ht="15.75" customHeight="1" x14ac:dyDescent="0.25"/>
    <row r="117" spans="10:24" x14ac:dyDescent="0.25">
      <c r="J117"/>
      <c r="K117"/>
      <c r="L117" s="44"/>
      <c r="N117" s="44"/>
      <c r="O117" s="44"/>
      <c r="P117" s="44"/>
      <c r="Q117" s="44"/>
      <c r="R117" s="44"/>
      <c r="S117" s="44"/>
      <c r="T117" s="44"/>
      <c r="U117" s="44"/>
      <c r="V117" s="44"/>
      <c r="W117" s="44"/>
      <c r="X117" s="44"/>
    </row>
    <row r="118" spans="10:24" x14ac:dyDescent="0.25">
      <c r="J118"/>
      <c r="K118"/>
      <c r="L118" s="44"/>
      <c r="N118" s="44"/>
      <c r="O118" s="44"/>
      <c r="P118" s="44"/>
      <c r="Q118" s="44"/>
      <c r="R118" s="44"/>
      <c r="S118" s="44"/>
      <c r="T118" s="44"/>
      <c r="U118" s="44"/>
      <c r="V118" s="44"/>
      <c r="W118" s="44"/>
      <c r="X118" s="44"/>
    </row>
    <row r="119" spans="10:24" x14ac:dyDescent="0.25">
      <c r="J119"/>
      <c r="K119"/>
      <c r="L119" s="44"/>
      <c r="N119" s="44"/>
      <c r="O119" s="44"/>
      <c r="P119" s="44"/>
      <c r="Q119" s="44"/>
      <c r="R119" s="44"/>
      <c r="S119" s="44"/>
      <c r="T119" s="44"/>
      <c r="U119" s="44"/>
      <c r="V119" s="44"/>
      <c r="W119" s="44"/>
      <c r="X119" s="44"/>
    </row>
    <row r="120" spans="10:24" x14ac:dyDescent="0.25">
      <c r="J120"/>
      <c r="K120"/>
      <c r="L120" s="44"/>
      <c r="N120" s="44"/>
      <c r="O120" s="44"/>
      <c r="P120" s="44"/>
      <c r="Q120" s="44"/>
      <c r="R120" s="44"/>
      <c r="S120" s="44"/>
      <c r="T120" s="44"/>
      <c r="U120" s="44"/>
      <c r="V120" s="44"/>
      <c r="W120" s="44"/>
      <c r="X120" s="44"/>
    </row>
    <row r="121" spans="10:24" x14ac:dyDescent="0.25">
      <c r="J121"/>
      <c r="K121"/>
      <c r="L121" s="44"/>
      <c r="N121" s="44"/>
      <c r="O121" s="44"/>
      <c r="P121" s="44"/>
      <c r="Q121" s="44"/>
      <c r="R121" s="44"/>
      <c r="S121" s="44"/>
      <c r="T121" s="44"/>
      <c r="U121" s="44"/>
      <c r="V121" s="44"/>
      <c r="W121" s="44"/>
      <c r="X121" s="44"/>
    </row>
    <row r="122" spans="10:24" x14ac:dyDescent="0.25">
      <c r="J122"/>
      <c r="K122"/>
      <c r="L122" s="44"/>
      <c r="N122" s="44"/>
      <c r="O122" s="44"/>
      <c r="P122" s="44"/>
      <c r="Q122" s="44"/>
      <c r="R122" s="44"/>
      <c r="S122" s="44"/>
      <c r="T122" s="44"/>
      <c r="U122" s="44"/>
      <c r="V122" s="44"/>
      <c r="W122" s="44"/>
      <c r="X122" s="44"/>
    </row>
    <row r="123" spans="10:24" x14ac:dyDescent="0.25">
      <c r="J123"/>
      <c r="K123"/>
      <c r="L123" s="44"/>
      <c r="N123" s="44"/>
      <c r="O123" s="44"/>
      <c r="P123" s="44"/>
      <c r="Q123" s="44"/>
      <c r="R123" s="44"/>
      <c r="S123" s="44"/>
      <c r="T123" s="44"/>
      <c r="U123" s="44"/>
      <c r="V123" s="44"/>
      <c r="W123" s="44"/>
      <c r="X123" s="44"/>
    </row>
    <row r="124" spans="10:24" x14ac:dyDescent="0.25">
      <c r="J124"/>
      <c r="K124"/>
      <c r="L124" s="44"/>
      <c r="N124" s="44"/>
      <c r="O124" s="44"/>
      <c r="P124" s="44"/>
      <c r="Q124" s="44"/>
      <c r="R124" s="44"/>
      <c r="S124" s="44"/>
      <c r="T124" s="44"/>
      <c r="U124" s="44"/>
      <c r="V124" s="44"/>
      <c r="W124" s="44"/>
      <c r="X124" s="44"/>
    </row>
    <row r="125" spans="10:24" x14ac:dyDescent="0.25">
      <c r="J125"/>
      <c r="K125"/>
      <c r="L125" s="44"/>
      <c r="N125" s="44"/>
      <c r="O125" s="44"/>
      <c r="P125" s="44"/>
      <c r="Q125" s="44"/>
      <c r="R125" s="44"/>
      <c r="S125" s="44"/>
      <c r="T125" s="44"/>
      <c r="U125" s="44"/>
      <c r="V125" s="44"/>
      <c r="W125" s="44"/>
      <c r="X125" s="44"/>
    </row>
    <row r="126" spans="10:24" x14ac:dyDescent="0.25">
      <c r="J126"/>
      <c r="K126"/>
      <c r="L126" s="44"/>
      <c r="N126" s="44"/>
      <c r="O126" s="44"/>
      <c r="P126" s="44"/>
      <c r="Q126" s="44"/>
      <c r="R126" s="44"/>
      <c r="S126" s="44"/>
      <c r="T126" s="44"/>
      <c r="U126" s="44"/>
      <c r="V126" s="44"/>
      <c r="W126" s="44"/>
      <c r="X126" s="44"/>
    </row>
    <row r="127" spans="10:24" x14ac:dyDescent="0.25">
      <c r="J127"/>
      <c r="K127"/>
      <c r="L127" s="44"/>
      <c r="N127" s="44"/>
      <c r="O127" s="44"/>
      <c r="P127" s="44"/>
      <c r="Q127" s="44"/>
      <c r="R127" s="44"/>
      <c r="S127" s="44"/>
      <c r="T127" s="44"/>
      <c r="U127" s="44"/>
      <c r="V127" s="44"/>
      <c r="W127" s="44"/>
      <c r="X127" s="44"/>
    </row>
    <row r="128" spans="10:24" x14ac:dyDescent="0.25">
      <c r="J128"/>
      <c r="K128"/>
      <c r="L128" s="44"/>
      <c r="N128" s="44"/>
      <c r="O128" s="44"/>
      <c r="P128" s="44"/>
      <c r="Q128" s="44"/>
      <c r="R128" s="44"/>
      <c r="S128" s="44"/>
      <c r="T128" s="44"/>
      <c r="U128" s="44"/>
      <c r="V128" s="44"/>
      <c r="W128" s="44"/>
      <c r="X128" s="44"/>
    </row>
    <row r="129" spans="10:24" x14ac:dyDescent="0.25">
      <c r="J129"/>
      <c r="K129"/>
      <c r="L129" s="44"/>
      <c r="N129" s="44"/>
      <c r="O129" s="44"/>
      <c r="P129" s="44"/>
      <c r="Q129" s="44"/>
      <c r="R129" s="44"/>
      <c r="S129" s="44"/>
      <c r="T129" s="44"/>
      <c r="U129" s="44"/>
      <c r="V129" s="44"/>
      <c r="W129" s="44"/>
      <c r="X129" s="44"/>
    </row>
    <row r="130" spans="10:24" x14ac:dyDescent="0.25">
      <c r="J130"/>
      <c r="K130"/>
      <c r="L130" s="44"/>
      <c r="N130" s="44"/>
      <c r="O130" s="44"/>
      <c r="P130" s="44"/>
      <c r="Q130" s="44"/>
      <c r="R130" s="44"/>
      <c r="S130" s="44"/>
      <c r="T130" s="44"/>
      <c r="U130" s="44"/>
      <c r="V130" s="44"/>
      <c r="W130" s="44"/>
      <c r="X130" s="44"/>
    </row>
    <row r="131" spans="10:24" x14ac:dyDescent="0.25">
      <c r="J131"/>
      <c r="K131"/>
      <c r="L131" s="44"/>
      <c r="N131" s="44"/>
      <c r="O131" s="44"/>
      <c r="P131" s="44"/>
      <c r="Q131" s="44"/>
      <c r="R131" s="44"/>
      <c r="S131" s="44"/>
      <c r="T131" s="44"/>
      <c r="U131" s="44"/>
      <c r="V131" s="44"/>
      <c r="W131" s="44"/>
      <c r="X131" s="44"/>
    </row>
    <row r="132" spans="10:24" x14ac:dyDescent="0.25">
      <c r="J132"/>
      <c r="K132"/>
      <c r="L132" s="44"/>
      <c r="N132" s="44"/>
      <c r="O132" s="44"/>
      <c r="P132" s="44"/>
      <c r="Q132" s="44"/>
      <c r="R132" s="44"/>
      <c r="S132" s="44"/>
      <c r="T132" s="44"/>
      <c r="U132" s="44"/>
      <c r="V132" s="44"/>
      <c r="W132" s="44"/>
      <c r="X132" s="44"/>
    </row>
    <row r="133" spans="10:24" x14ac:dyDescent="0.25">
      <c r="J133"/>
      <c r="K133"/>
      <c r="L133" s="44"/>
      <c r="N133" s="44"/>
      <c r="O133" s="44"/>
      <c r="P133" s="44"/>
      <c r="Q133" s="44"/>
      <c r="R133" s="44"/>
      <c r="S133" s="44"/>
      <c r="T133" s="44"/>
      <c r="U133" s="44"/>
      <c r="V133" s="44"/>
      <c r="W133" s="44"/>
      <c r="X133" s="44"/>
    </row>
    <row r="134" spans="10:24" x14ac:dyDescent="0.25">
      <c r="J134"/>
      <c r="K134"/>
      <c r="L134" s="44"/>
      <c r="N134" s="44"/>
      <c r="O134" s="44"/>
      <c r="P134" s="44"/>
      <c r="Q134" s="44"/>
      <c r="R134" s="44"/>
      <c r="S134" s="44"/>
      <c r="T134" s="44"/>
      <c r="U134" s="44"/>
      <c r="V134" s="44"/>
      <c r="W134" s="44"/>
      <c r="X134" s="44"/>
    </row>
    <row r="135" spans="10:24" x14ac:dyDescent="0.25">
      <c r="J135"/>
      <c r="K135"/>
      <c r="L135" s="44"/>
      <c r="N135" s="44"/>
      <c r="O135" s="44"/>
      <c r="P135" s="44"/>
      <c r="Q135" s="44"/>
      <c r="R135" s="44"/>
      <c r="S135" s="44"/>
      <c r="T135" s="44"/>
      <c r="U135" s="44"/>
      <c r="V135" s="44"/>
      <c r="W135" s="44"/>
      <c r="X135" s="44"/>
    </row>
    <row r="136" spans="10:24" x14ac:dyDescent="0.25">
      <c r="J136"/>
      <c r="K136"/>
      <c r="L136" s="44"/>
      <c r="N136" s="44"/>
      <c r="O136" s="44"/>
      <c r="P136" s="44"/>
      <c r="Q136" s="44"/>
      <c r="R136" s="44"/>
      <c r="S136" s="44"/>
      <c r="T136" s="44"/>
      <c r="U136" s="44"/>
      <c r="V136" s="44"/>
      <c r="W136" s="44"/>
      <c r="X136" s="44"/>
    </row>
    <row r="137" spans="10:24" x14ac:dyDescent="0.25">
      <c r="J137"/>
      <c r="K137"/>
      <c r="L137" s="44"/>
      <c r="N137" s="44"/>
      <c r="O137" s="44"/>
      <c r="P137" s="44"/>
      <c r="Q137" s="44"/>
      <c r="R137" s="44"/>
      <c r="S137" s="44"/>
      <c r="T137" s="44"/>
      <c r="U137" s="44"/>
      <c r="V137" s="44"/>
      <c r="W137" s="44"/>
      <c r="X137" s="44"/>
    </row>
    <row r="138" spans="10:24" x14ac:dyDescent="0.25">
      <c r="J138"/>
      <c r="K138"/>
      <c r="L138" s="44"/>
      <c r="N138" s="44"/>
      <c r="O138" s="44"/>
      <c r="P138" s="44"/>
      <c r="Q138" s="44"/>
      <c r="R138" s="44"/>
      <c r="S138" s="44"/>
      <c r="T138" s="44"/>
      <c r="U138" s="44"/>
      <c r="V138" s="44"/>
      <c r="W138" s="44"/>
      <c r="X138" s="44"/>
    </row>
    <row r="139" spans="10:24" x14ac:dyDescent="0.25">
      <c r="J139"/>
      <c r="K139"/>
      <c r="L139" s="44"/>
      <c r="N139" s="44"/>
      <c r="O139" s="44"/>
      <c r="P139" s="44"/>
      <c r="Q139" s="44"/>
      <c r="R139" s="44"/>
      <c r="S139" s="44"/>
      <c r="T139" s="44"/>
      <c r="U139" s="44"/>
      <c r="V139" s="44"/>
      <c r="W139" s="44"/>
      <c r="X139" s="44"/>
    </row>
    <row r="140" spans="10:24" x14ac:dyDescent="0.25">
      <c r="J140"/>
      <c r="K140"/>
      <c r="L140" s="44"/>
      <c r="N140" s="44"/>
      <c r="O140" s="44"/>
      <c r="P140" s="44"/>
      <c r="Q140" s="44"/>
      <c r="R140" s="44"/>
      <c r="S140" s="44"/>
      <c r="T140" s="44"/>
      <c r="U140" s="44"/>
      <c r="V140" s="44"/>
      <c r="W140" s="44"/>
      <c r="X140" s="44"/>
    </row>
    <row r="141" spans="10:24" x14ac:dyDescent="0.25">
      <c r="J141"/>
      <c r="K141"/>
      <c r="L141" s="44"/>
      <c r="N141" s="44"/>
      <c r="O141" s="44"/>
      <c r="P141" s="44"/>
      <c r="Q141" s="44"/>
      <c r="R141" s="44"/>
      <c r="S141" s="44"/>
      <c r="T141" s="44"/>
      <c r="U141" s="44"/>
      <c r="V141" s="44"/>
      <c r="W141" s="44"/>
      <c r="X141" s="44"/>
    </row>
    <row r="142" spans="10:24" x14ac:dyDescent="0.25">
      <c r="J142"/>
      <c r="K142"/>
      <c r="L142" s="44"/>
      <c r="N142" s="44"/>
      <c r="O142" s="44"/>
      <c r="P142" s="44"/>
      <c r="Q142" s="44"/>
      <c r="R142" s="44"/>
      <c r="S142" s="44"/>
      <c r="T142" s="44"/>
      <c r="U142" s="44"/>
      <c r="V142" s="44"/>
      <c r="W142" s="44"/>
      <c r="X142" s="44"/>
    </row>
    <row r="143" spans="10:24" x14ac:dyDescent="0.25">
      <c r="J143"/>
      <c r="K143"/>
      <c r="L143" s="44"/>
      <c r="N143" s="44"/>
      <c r="O143" s="44"/>
      <c r="P143" s="44"/>
      <c r="Q143" s="44"/>
      <c r="R143" s="44"/>
      <c r="S143" s="44"/>
      <c r="T143" s="44"/>
      <c r="U143" s="44"/>
      <c r="V143" s="44"/>
      <c r="W143" s="44"/>
      <c r="X143" s="44"/>
    </row>
    <row r="144" spans="10:24" x14ac:dyDescent="0.25">
      <c r="J144"/>
      <c r="K144"/>
      <c r="L144" s="44"/>
      <c r="N144" s="44"/>
      <c r="O144" s="44"/>
      <c r="P144" s="44"/>
      <c r="Q144" s="44"/>
      <c r="R144" s="44"/>
      <c r="S144" s="44"/>
      <c r="T144" s="44"/>
      <c r="U144" s="44"/>
      <c r="V144" s="44"/>
      <c r="W144" s="44"/>
      <c r="X144" s="44"/>
    </row>
    <row r="145" spans="10:24" x14ac:dyDescent="0.25">
      <c r="J145"/>
      <c r="K145"/>
      <c r="L145" s="44"/>
      <c r="N145" s="44"/>
      <c r="O145" s="44"/>
      <c r="P145" s="44"/>
      <c r="Q145" s="44"/>
      <c r="R145" s="44"/>
      <c r="S145" s="44"/>
      <c r="T145" s="44"/>
      <c r="U145" s="44"/>
      <c r="V145" s="44"/>
      <c r="W145" s="44"/>
      <c r="X145" s="44"/>
    </row>
    <row r="146" spans="10:24" x14ac:dyDescent="0.25">
      <c r="J146"/>
      <c r="K146"/>
      <c r="L146" s="44"/>
      <c r="N146" s="44"/>
      <c r="O146" s="44"/>
      <c r="P146" s="44"/>
      <c r="Q146" s="44"/>
      <c r="R146" s="44"/>
      <c r="S146" s="44"/>
      <c r="T146" s="44"/>
      <c r="U146" s="44"/>
      <c r="V146" s="44"/>
      <c r="W146" s="44"/>
      <c r="X146" s="44"/>
    </row>
    <row r="147" spans="10:24" x14ac:dyDescent="0.25">
      <c r="J147"/>
      <c r="K147"/>
      <c r="L147" s="44"/>
      <c r="N147" s="44"/>
      <c r="O147" s="44"/>
      <c r="P147" s="44"/>
      <c r="Q147" s="44"/>
      <c r="R147" s="44"/>
      <c r="S147" s="44"/>
      <c r="T147" s="44"/>
      <c r="U147" s="44"/>
      <c r="V147" s="44"/>
      <c r="W147" s="44"/>
      <c r="X147" s="44"/>
    </row>
    <row r="148" spans="10:24" x14ac:dyDescent="0.25">
      <c r="J148"/>
      <c r="K148"/>
      <c r="L148" s="44"/>
      <c r="N148" s="44"/>
      <c r="O148" s="44"/>
      <c r="P148" s="44"/>
      <c r="Q148" s="44"/>
      <c r="R148" s="44"/>
      <c r="S148" s="44"/>
      <c r="T148" s="44"/>
      <c r="U148" s="44"/>
      <c r="V148" s="44"/>
      <c r="W148" s="44"/>
      <c r="X148" s="44"/>
    </row>
    <row r="149" spans="10:24" x14ac:dyDescent="0.25">
      <c r="J149"/>
      <c r="K149"/>
      <c r="L149" s="44"/>
      <c r="N149" s="44"/>
      <c r="O149" s="44"/>
      <c r="P149" s="44"/>
      <c r="Q149" s="44"/>
      <c r="R149" s="44"/>
      <c r="S149" s="44"/>
      <c r="T149" s="44"/>
      <c r="U149" s="44"/>
      <c r="V149" s="44"/>
      <c r="W149" s="44"/>
      <c r="X149" s="44"/>
    </row>
    <row r="150" spans="10:24" x14ac:dyDescent="0.25">
      <c r="J150"/>
      <c r="K150"/>
      <c r="L150" s="44"/>
      <c r="N150" s="44"/>
      <c r="O150" s="44"/>
      <c r="P150" s="44"/>
      <c r="Q150" s="44"/>
      <c r="R150" s="44"/>
      <c r="S150" s="44"/>
      <c r="T150" s="44"/>
      <c r="U150" s="44"/>
      <c r="V150" s="44"/>
      <c r="W150" s="44"/>
      <c r="X150" s="44"/>
    </row>
    <row r="151" spans="10:24" x14ac:dyDescent="0.25">
      <c r="J151"/>
      <c r="K151"/>
      <c r="L151" s="44"/>
      <c r="N151" s="44"/>
      <c r="O151" s="44"/>
      <c r="P151" s="44"/>
      <c r="Q151" s="44"/>
      <c r="R151" s="44"/>
      <c r="S151" s="44"/>
      <c r="T151" s="44"/>
      <c r="U151" s="44"/>
      <c r="V151" s="44"/>
      <c r="W151" s="44"/>
      <c r="X151" s="44"/>
    </row>
    <row r="152" spans="10:24" x14ac:dyDescent="0.25">
      <c r="J152"/>
      <c r="K152"/>
      <c r="L152" s="44"/>
      <c r="N152" s="44"/>
      <c r="O152" s="44"/>
      <c r="P152" s="44"/>
      <c r="Q152" s="44"/>
      <c r="R152" s="44"/>
      <c r="S152" s="44"/>
      <c r="T152" s="44"/>
      <c r="U152" s="44"/>
      <c r="V152" s="44"/>
      <c r="W152" s="44"/>
      <c r="X152" s="44"/>
    </row>
    <row r="153" spans="10:24" x14ac:dyDescent="0.25">
      <c r="J153"/>
      <c r="K153"/>
      <c r="L153" s="44"/>
      <c r="N153" s="44"/>
      <c r="O153" s="44"/>
      <c r="P153" s="44"/>
      <c r="Q153" s="44"/>
      <c r="R153" s="44"/>
      <c r="S153" s="44"/>
      <c r="T153" s="44"/>
      <c r="U153" s="44"/>
      <c r="V153" s="44"/>
      <c r="W153" s="44"/>
      <c r="X153" s="44"/>
    </row>
    <row r="154" spans="10:24" x14ac:dyDescent="0.25">
      <c r="J154"/>
      <c r="K154"/>
      <c r="L154" s="44"/>
      <c r="N154" s="44"/>
      <c r="O154" s="44"/>
      <c r="P154" s="44"/>
      <c r="Q154" s="44"/>
      <c r="R154" s="44"/>
      <c r="S154" s="44"/>
      <c r="T154" s="44"/>
      <c r="U154" s="44"/>
      <c r="V154" s="44"/>
      <c r="W154" s="44"/>
      <c r="X154" s="44"/>
    </row>
    <row r="155" spans="10:24" x14ac:dyDescent="0.25">
      <c r="J155"/>
      <c r="K155"/>
      <c r="L155" s="44"/>
      <c r="N155" s="44"/>
      <c r="O155" s="44"/>
      <c r="P155" s="44"/>
      <c r="Q155" s="44"/>
      <c r="R155" s="44"/>
      <c r="S155" s="44"/>
      <c r="T155" s="44"/>
      <c r="U155" s="44"/>
      <c r="V155" s="44"/>
      <c r="W155" s="44"/>
      <c r="X155" s="44"/>
    </row>
    <row r="156" spans="10:24" x14ac:dyDescent="0.25">
      <c r="J156"/>
      <c r="K156"/>
      <c r="L156" s="44"/>
      <c r="N156" s="44"/>
      <c r="O156" s="44"/>
      <c r="P156" s="44"/>
      <c r="Q156" s="44"/>
      <c r="R156" s="44"/>
      <c r="S156" s="44"/>
      <c r="T156" s="44"/>
      <c r="U156" s="44"/>
      <c r="V156" s="44"/>
      <c r="W156" s="44"/>
      <c r="X156" s="44"/>
    </row>
    <row r="157" spans="10:24" x14ac:dyDescent="0.25">
      <c r="J157"/>
      <c r="K157"/>
      <c r="L157" s="44"/>
      <c r="N157" s="44"/>
      <c r="O157" s="44"/>
      <c r="P157" s="44"/>
      <c r="Q157" s="44"/>
      <c r="R157" s="44"/>
      <c r="S157" s="44"/>
      <c r="T157" s="44"/>
      <c r="U157" s="44"/>
      <c r="V157" s="44"/>
      <c r="W157" s="44"/>
      <c r="X157" s="44"/>
    </row>
    <row r="158" spans="10:24" x14ac:dyDescent="0.25">
      <c r="J158"/>
      <c r="K158"/>
      <c r="L158" s="44"/>
      <c r="N158" s="44"/>
      <c r="O158" s="44"/>
      <c r="P158" s="44"/>
      <c r="Q158" s="44"/>
      <c r="R158" s="44"/>
      <c r="S158" s="44"/>
      <c r="T158" s="44"/>
      <c r="U158" s="44"/>
      <c r="V158" s="44"/>
      <c r="W158" s="44"/>
      <c r="X158" s="44"/>
    </row>
    <row r="159" spans="10:24" x14ac:dyDescent="0.25">
      <c r="J159"/>
      <c r="K159"/>
      <c r="L159" s="44"/>
      <c r="N159" s="44"/>
      <c r="O159" s="44"/>
      <c r="P159" s="44"/>
      <c r="Q159" s="44"/>
      <c r="R159" s="44"/>
      <c r="S159" s="44"/>
      <c r="T159" s="44"/>
      <c r="U159" s="44"/>
      <c r="V159" s="44"/>
      <c r="W159" s="44"/>
      <c r="X159" s="44"/>
    </row>
    <row r="160" spans="10:24" x14ac:dyDescent="0.25">
      <c r="J160"/>
      <c r="K160"/>
      <c r="L160" s="44"/>
      <c r="N160" s="44"/>
      <c r="O160" s="44"/>
      <c r="P160" s="44"/>
      <c r="Q160" s="44"/>
      <c r="R160" s="44"/>
      <c r="S160" s="44"/>
      <c r="T160" s="44"/>
      <c r="U160" s="44"/>
      <c r="V160" s="44"/>
      <c r="W160" s="44"/>
      <c r="X160" s="44"/>
    </row>
    <row r="161" spans="10:24" x14ac:dyDescent="0.25">
      <c r="J161"/>
      <c r="K161"/>
      <c r="L161" s="44"/>
      <c r="N161" s="44"/>
      <c r="O161" s="44"/>
      <c r="P161" s="44"/>
      <c r="Q161" s="44"/>
      <c r="R161" s="44"/>
      <c r="S161" s="44"/>
      <c r="T161" s="44"/>
      <c r="U161" s="44"/>
      <c r="V161" s="44"/>
      <c r="W161" s="44"/>
      <c r="X161" s="44"/>
    </row>
    <row r="162" spans="10:24" x14ac:dyDescent="0.25">
      <c r="J162"/>
      <c r="K162"/>
      <c r="L162" s="44"/>
      <c r="N162" s="44"/>
      <c r="O162" s="44"/>
      <c r="P162" s="44"/>
      <c r="Q162" s="44"/>
      <c r="R162" s="44"/>
      <c r="S162" s="44"/>
      <c r="T162" s="44"/>
      <c r="U162" s="44"/>
      <c r="V162" s="44"/>
      <c r="W162" s="44"/>
      <c r="X162" s="44"/>
    </row>
    <row r="163" spans="10:24" x14ac:dyDescent="0.25">
      <c r="J163"/>
      <c r="K163"/>
      <c r="L163" s="44"/>
      <c r="N163" s="44"/>
      <c r="O163" s="44"/>
      <c r="P163" s="44"/>
      <c r="Q163" s="44"/>
      <c r="R163" s="44"/>
      <c r="S163" s="44"/>
      <c r="T163" s="44"/>
      <c r="U163" s="44"/>
      <c r="V163" s="44"/>
      <c r="W163" s="44"/>
      <c r="X163" s="44"/>
    </row>
    <row r="164" spans="10:24" x14ac:dyDescent="0.25">
      <c r="J164"/>
      <c r="K164"/>
      <c r="L164" s="44"/>
      <c r="N164" s="44"/>
      <c r="O164" s="44"/>
      <c r="P164" s="44"/>
      <c r="Q164" s="44"/>
      <c r="R164" s="44"/>
      <c r="S164" s="44"/>
      <c r="T164" s="44"/>
      <c r="U164" s="44"/>
      <c r="V164" s="44"/>
      <c r="W164" s="44"/>
      <c r="X164" s="44"/>
    </row>
    <row r="165" spans="10:24" x14ac:dyDescent="0.25">
      <c r="J165"/>
      <c r="K165"/>
      <c r="L165" s="44"/>
      <c r="N165" s="44"/>
      <c r="O165" s="44"/>
      <c r="P165" s="44"/>
      <c r="Q165" s="44"/>
      <c r="R165" s="44"/>
      <c r="S165" s="44"/>
      <c r="T165" s="44"/>
      <c r="U165" s="44"/>
      <c r="V165" s="44"/>
      <c r="W165" s="44"/>
      <c r="X165" s="44"/>
    </row>
    <row r="166" spans="10:24" x14ac:dyDescent="0.25">
      <c r="J166"/>
      <c r="K166"/>
      <c r="L166" s="44"/>
      <c r="N166" s="44"/>
      <c r="O166" s="44"/>
      <c r="P166" s="44"/>
      <c r="Q166" s="44"/>
      <c r="R166" s="44"/>
      <c r="S166" s="44"/>
      <c r="T166" s="44"/>
      <c r="U166" s="44"/>
      <c r="V166" s="44"/>
      <c r="W166" s="44"/>
      <c r="X166" s="44"/>
    </row>
    <row r="167" spans="10:24" x14ac:dyDescent="0.25">
      <c r="J167"/>
      <c r="K167"/>
      <c r="L167" s="44"/>
      <c r="N167" s="44"/>
      <c r="O167" s="44"/>
      <c r="P167" s="44"/>
      <c r="Q167" s="44"/>
      <c r="R167" s="44"/>
      <c r="S167" s="44"/>
      <c r="T167" s="44"/>
      <c r="U167" s="44"/>
      <c r="V167" s="44"/>
      <c r="W167" s="44"/>
      <c r="X167" s="44"/>
    </row>
    <row r="168" spans="10:24" x14ac:dyDescent="0.25">
      <c r="J168"/>
      <c r="K168"/>
      <c r="L168" s="44"/>
      <c r="N168" s="44"/>
      <c r="O168" s="44"/>
      <c r="P168" s="44"/>
      <c r="Q168" s="44"/>
      <c r="R168" s="44"/>
      <c r="S168" s="44"/>
      <c r="T168" s="44"/>
      <c r="U168" s="44"/>
      <c r="V168" s="44"/>
      <c r="W168" s="44"/>
      <c r="X168" s="44"/>
    </row>
  </sheetData>
  <mergeCells count="17">
    <mergeCell ref="E4:F4"/>
    <mergeCell ref="E5:J5"/>
    <mergeCell ref="O5:T5"/>
    <mergeCell ref="E18:J18"/>
    <mergeCell ref="E29:J29"/>
    <mergeCell ref="O71:T71"/>
    <mergeCell ref="E56:J56"/>
    <mergeCell ref="O18:T18"/>
    <mergeCell ref="O59:T59"/>
    <mergeCell ref="O64:T64"/>
    <mergeCell ref="O68:T68"/>
    <mergeCell ref="O27:T27"/>
    <mergeCell ref="O35:T35"/>
    <mergeCell ref="E38:J38"/>
    <mergeCell ref="E44:J44"/>
    <mergeCell ref="E49:J49"/>
    <mergeCell ref="E53:J53"/>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4"/>
  <dimension ref="B1:AS59"/>
  <sheetViews>
    <sheetView tabSelected="1" topLeftCell="A4" workbookViewId="0">
      <selection activeCell="D3" sqref="D3"/>
    </sheetView>
  </sheetViews>
  <sheetFormatPr defaultRowHeight="15" x14ac:dyDescent="0.25"/>
  <cols>
    <col min="1" max="1" width="0.85546875" style="93" customWidth="1"/>
    <col min="2" max="2" width="5.7109375" style="93" customWidth="1"/>
    <col min="3" max="3" width="5.7109375" style="213" customWidth="1"/>
    <col min="4" max="4" width="4" style="87" customWidth="1"/>
    <col min="5" max="5" width="4.7109375" style="88" customWidth="1"/>
    <col min="6" max="6" width="6.7109375" style="89" customWidth="1"/>
    <col min="7" max="7" width="6.140625" style="88" customWidth="1"/>
    <col min="8" max="8" width="2.85546875" style="89" customWidth="1"/>
    <col min="9" max="9" width="6.140625" style="88" customWidth="1"/>
    <col min="10" max="11" width="4.42578125" style="88" customWidth="1"/>
    <col min="12" max="13" width="5.140625" style="89" customWidth="1"/>
    <col min="14" max="14" width="5.28515625" style="89" customWidth="1"/>
    <col min="15" max="15" width="5" style="90" hidden="1" customWidth="1"/>
    <col min="16" max="16" width="4.85546875" style="146" hidden="1" customWidth="1"/>
    <col min="17" max="17" width="1.85546875" style="90" customWidth="1"/>
    <col min="18" max="18" width="5" style="90" customWidth="1"/>
    <col min="19" max="19" width="8.42578125" style="91" customWidth="1"/>
    <col min="20" max="20" width="4.7109375" style="91" customWidth="1"/>
    <col min="21" max="21" width="4.7109375" style="90" customWidth="1"/>
    <col min="22" max="22" width="5.7109375" style="90" customWidth="1"/>
    <col min="23" max="23" width="2.42578125" style="90" customWidth="1"/>
    <col min="24" max="24" width="6" style="90" customWidth="1"/>
    <col min="25" max="25" width="9.140625" style="90" customWidth="1"/>
    <col min="26" max="31" width="5" style="90" customWidth="1"/>
    <col min="32" max="36" width="5" style="92" customWidth="1"/>
    <col min="37" max="42" width="3.5703125" style="92" hidden="1" customWidth="1"/>
    <col min="43" max="44" width="3.5703125" style="93" hidden="1" customWidth="1"/>
    <col min="45" max="50" width="3.5703125" style="93" customWidth="1"/>
    <col min="51" max="16384" width="9.140625" style="93"/>
  </cols>
  <sheetData>
    <row r="1" spans="2:45" ht="6.75" customHeight="1" thickBot="1" x14ac:dyDescent="0.3"/>
    <row r="2" spans="2:45" ht="18.75" customHeight="1" thickTop="1" x14ac:dyDescent="0.25">
      <c r="D2" s="218" t="s">
        <v>67</v>
      </c>
      <c r="E2" s="94" t="s">
        <v>56</v>
      </c>
      <c r="F2" s="95" t="s">
        <v>38</v>
      </c>
      <c r="G2" s="94" t="s">
        <v>65</v>
      </c>
      <c r="H2" s="94"/>
      <c r="I2" s="94"/>
      <c r="J2" s="95" t="s">
        <v>34</v>
      </c>
      <c r="K2" s="95" t="s">
        <v>35</v>
      </c>
      <c r="L2" s="95" t="s">
        <v>36</v>
      </c>
      <c r="M2" s="95" t="s">
        <v>37</v>
      </c>
      <c r="N2" s="96" t="s">
        <v>66</v>
      </c>
      <c r="O2" s="97"/>
      <c r="P2" s="147"/>
      <c r="Y2" s="238" t="s">
        <v>58</v>
      </c>
      <c r="Z2" s="239"/>
      <c r="AF2" s="90"/>
      <c r="AG2" s="90"/>
      <c r="AH2" s="90"/>
      <c r="AI2" s="90"/>
      <c r="AJ2" s="90"/>
    </row>
    <row r="3" spans="2:45" ht="18.75" customHeight="1" x14ac:dyDescent="0.25">
      <c r="C3" s="234" t="s">
        <v>64</v>
      </c>
      <c r="D3" s="83">
        <v>4</v>
      </c>
      <c r="E3" s="98">
        <v>1</v>
      </c>
      <c r="F3" s="99">
        <f>VLOOKUP($D3,tables!$D$6:$L$110,9, FALSE)</f>
        <v>385</v>
      </c>
      <c r="G3" s="98" t="str">
        <f>VLOOKUP($D3,tables!$D$6:$L$110,3, FALSE)</f>
        <v>Drvr</v>
      </c>
      <c r="H3" s="98" t="str">
        <f>IF(J3=3,"","+")</f>
        <v>+</v>
      </c>
      <c r="I3" s="98" t="str">
        <f>IF(J3=3,"",VLOOKUP($D3,tables!$D$6:$L$110,5,FALSE))</f>
        <v>ir 5</v>
      </c>
      <c r="J3" s="99">
        <f>RIGHT(VLOOKUP($D3,tables!$D$6:$L$110,2, FALSE),1)*1</f>
        <v>5</v>
      </c>
      <c r="K3" s="99">
        <f>VLOOKUP($D3,tables!$D$6:$L$110,6, FALSE)</f>
        <v>200</v>
      </c>
      <c r="L3" s="99">
        <f>IF(J3=3,"",VLOOKUP($D3,tables!$D$6:$L$110,7,FALSE))</f>
        <v>138</v>
      </c>
      <c r="M3" s="100">
        <f>IF(OR(J3=3,J3=4),"",VLOOKUP($D3,tables!$D$6:$L$110,8,FALSE))</f>
        <v>47</v>
      </c>
      <c r="N3" s="240" t="s">
        <v>54</v>
      </c>
      <c r="O3" s="101"/>
      <c r="P3" s="120"/>
      <c r="Q3" s="102"/>
      <c r="X3" s="143" t="s">
        <v>40</v>
      </c>
      <c r="Y3" s="103" t="s">
        <v>16</v>
      </c>
      <c r="Z3" s="77">
        <v>200</v>
      </c>
      <c r="AA3" s="104">
        <v>190</v>
      </c>
      <c r="AB3" s="104">
        <v>180</v>
      </c>
      <c r="AC3" s="104">
        <v>170</v>
      </c>
      <c r="AD3" s="104">
        <v>160</v>
      </c>
      <c r="AE3" s="104">
        <v>150</v>
      </c>
      <c r="AF3" s="104">
        <v>140</v>
      </c>
      <c r="AG3" s="104">
        <v>130</v>
      </c>
      <c r="AH3" s="104">
        <v>120</v>
      </c>
      <c r="AI3" s="104">
        <v>110</v>
      </c>
      <c r="AJ3" s="105">
        <v>100</v>
      </c>
      <c r="AK3" s="106">
        <f t="shared" ref="AK3:AQ3" si="0">AD8</f>
        <v>103</v>
      </c>
      <c r="AL3" s="106">
        <f t="shared" si="0"/>
        <v>97</v>
      </c>
      <c r="AM3" s="106">
        <f t="shared" si="0"/>
        <v>90</v>
      </c>
      <c r="AN3" s="106">
        <f t="shared" si="0"/>
        <v>84</v>
      </c>
      <c r="AO3" s="106">
        <f t="shared" si="0"/>
        <v>77</v>
      </c>
      <c r="AP3" s="106">
        <f t="shared" si="0"/>
        <v>71</v>
      </c>
      <c r="AQ3" s="107">
        <f t="shared" si="0"/>
        <v>65</v>
      </c>
      <c r="AR3" s="108"/>
      <c r="AS3" s="108"/>
    </row>
    <row r="4" spans="2:45" ht="18.75" customHeight="1" x14ac:dyDescent="0.25">
      <c r="C4" s="234"/>
      <c r="D4" s="83">
        <v>5</v>
      </c>
      <c r="E4" s="109">
        <v>2</v>
      </c>
      <c r="F4" s="101">
        <f>VLOOKUP($D4,tables!$D$6:$L$110,9, FALSE)</f>
        <v>385</v>
      </c>
      <c r="G4" s="109" t="str">
        <f>VLOOKUP($D4,tables!$D$6:$L$110,3, FALSE)</f>
        <v>Drvr</v>
      </c>
      <c r="H4" s="109" t="str">
        <f t="shared" ref="H4:H11" si="1">IF(J4=3,"","+")</f>
        <v>+</v>
      </c>
      <c r="I4" s="109" t="str">
        <f>IF(J4=3,"",VLOOKUP($D4,tables!$D$6:$L$110,5,FALSE))</f>
        <v>ir 6</v>
      </c>
      <c r="J4" s="101">
        <f>RIGHT(VLOOKUP($D4,tables!$D$6:$L$110,2, FALSE),1)*1</f>
        <v>5</v>
      </c>
      <c r="K4" s="101">
        <f>VLOOKUP($D4,tables!$D$6:$L$110,6, FALSE)</f>
        <v>200</v>
      </c>
      <c r="L4" s="101">
        <f>IF(J4=3,"",VLOOKUP($D4,tables!$D$6:$L$110,7,FALSE))</f>
        <v>129</v>
      </c>
      <c r="M4" s="110">
        <f>IF(OR(J4=3,J4=4),"",VLOOKUP($D4,tables!$D$6:$L$110,8,FALSE))</f>
        <v>56</v>
      </c>
      <c r="N4" s="240"/>
      <c r="O4" s="101"/>
      <c r="P4" s="120"/>
      <c r="X4" s="144" t="s">
        <v>30</v>
      </c>
      <c r="Y4" s="111" t="s">
        <v>17</v>
      </c>
      <c r="Z4" s="78">
        <v>193</v>
      </c>
      <c r="AA4" s="112">
        <f t="shared" ref="AA4:AJ15" si="2">ROUND(AA$19*$Z4,0)</f>
        <v>183</v>
      </c>
      <c r="AB4" s="112">
        <f t="shared" si="2"/>
        <v>174</v>
      </c>
      <c r="AC4" s="112">
        <f t="shared" si="2"/>
        <v>164</v>
      </c>
      <c r="AD4" s="112">
        <f t="shared" si="2"/>
        <v>154</v>
      </c>
      <c r="AE4" s="112">
        <f t="shared" si="2"/>
        <v>145</v>
      </c>
      <c r="AF4" s="112">
        <f t="shared" si="2"/>
        <v>135</v>
      </c>
      <c r="AG4" s="112">
        <f t="shared" si="2"/>
        <v>125</v>
      </c>
      <c r="AH4" s="112">
        <f t="shared" si="2"/>
        <v>116</v>
      </c>
      <c r="AI4" s="112">
        <f t="shared" si="2"/>
        <v>106</v>
      </c>
      <c r="AJ4" s="113">
        <f t="shared" si="2"/>
        <v>97</v>
      </c>
    </row>
    <row r="5" spans="2:45" ht="18.75" customHeight="1" x14ac:dyDescent="0.25">
      <c r="C5" s="234"/>
      <c r="D5" s="83">
        <v>9</v>
      </c>
      <c r="E5" s="109">
        <v>3</v>
      </c>
      <c r="F5" s="101">
        <f>VLOOKUP($D5,tables!$D$6:$L$110,9, FALSE)</f>
        <v>385</v>
      </c>
      <c r="G5" s="109" t="str">
        <f>VLOOKUP($D5,tables!$D$6:$L$110,3, FALSE)</f>
        <v>Drvr</v>
      </c>
      <c r="H5" s="109" t="str">
        <f t="shared" si="1"/>
        <v>+</v>
      </c>
      <c r="I5" s="109" t="str">
        <f>IF(J5=3,"",VLOOKUP($D5,tables!$D$6:$L$110,5,FALSE))</f>
        <v>pitch</v>
      </c>
      <c r="J5" s="101">
        <f>RIGHT(VLOOKUP($D5,tables!$D$6:$L$110,2, FALSE),1)*1</f>
        <v>5</v>
      </c>
      <c r="K5" s="101">
        <f>VLOOKUP($D5,tables!$D$6:$L$110,6, FALSE)</f>
        <v>200</v>
      </c>
      <c r="L5" s="101">
        <f>IF(J5=3,"",VLOOKUP($D5,tables!$D$6:$L$110,7,FALSE))</f>
        <v>91</v>
      </c>
      <c r="M5" s="110">
        <f>IF(OR(J5=3,J5=4),"",VLOOKUP($D5,tables!$D$6:$L$110,8,FALSE))</f>
        <v>94</v>
      </c>
      <c r="N5" s="240"/>
      <c r="O5" s="101"/>
      <c r="P5" s="120"/>
      <c r="X5" s="144" t="s">
        <v>31</v>
      </c>
      <c r="Y5" s="111" t="s">
        <v>18</v>
      </c>
      <c r="Z5" s="79">
        <v>175</v>
      </c>
      <c r="AA5" s="112">
        <f t="shared" si="2"/>
        <v>166</v>
      </c>
      <c r="AB5" s="112">
        <f t="shared" si="2"/>
        <v>158</v>
      </c>
      <c r="AC5" s="112">
        <f t="shared" si="2"/>
        <v>149</v>
      </c>
      <c r="AD5" s="112">
        <f t="shared" si="2"/>
        <v>140</v>
      </c>
      <c r="AE5" s="112">
        <f t="shared" si="2"/>
        <v>131</v>
      </c>
      <c r="AF5" s="112">
        <f t="shared" si="2"/>
        <v>123</v>
      </c>
      <c r="AG5" s="112">
        <f t="shared" si="2"/>
        <v>114</v>
      </c>
      <c r="AH5" s="112">
        <f t="shared" si="2"/>
        <v>105</v>
      </c>
      <c r="AI5" s="112">
        <f t="shared" si="2"/>
        <v>96</v>
      </c>
      <c r="AJ5" s="113">
        <f t="shared" si="2"/>
        <v>88</v>
      </c>
    </row>
    <row r="6" spans="2:45" ht="18.75" customHeight="1" x14ac:dyDescent="0.25">
      <c r="C6" s="234"/>
      <c r="D6" s="83">
        <v>13</v>
      </c>
      <c r="E6" s="109">
        <v>4</v>
      </c>
      <c r="F6" s="101">
        <f>VLOOKUP($D6,tables!$D$6:$L$110,9, FALSE)</f>
        <v>368</v>
      </c>
      <c r="G6" s="109" t="str">
        <f>VLOOKUP($D6,tables!$D$6:$L$110,3, FALSE)</f>
        <v>Wd 3</v>
      </c>
      <c r="H6" s="109" t="str">
        <f t="shared" si="1"/>
        <v>+</v>
      </c>
      <c r="I6" s="109" t="str">
        <f>IF(J6=3,"",VLOOKUP($D6,tables!$D$6:$L$110,5,FALSE))</f>
        <v>Wd 5</v>
      </c>
      <c r="J6" s="101">
        <f>RIGHT(VLOOKUP($D6,tables!$D$6:$L$110,2, FALSE),1)*1</f>
        <v>4</v>
      </c>
      <c r="K6" s="101">
        <f>VLOOKUP($D6,tables!$D$6:$L$110,6, FALSE)</f>
        <v>193</v>
      </c>
      <c r="L6" s="101">
        <f>IF(J6=3,"",VLOOKUP($D6,tables!$D$6:$L$110,7,FALSE))</f>
        <v>175</v>
      </c>
      <c r="M6" s="110" t="str">
        <f>IF(OR(J6=3,J6=4),"",VLOOKUP($D6,tables!$D$6:$L$110,8,FALSE))</f>
        <v/>
      </c>
      <c r="N6" s="240"/>
      <c r="O6" s="101"/>
      <c r="P6" s="120"/>
      <c r="X6" s="144" t="s">
        <v>32</v>
      </c>
      <c r="Y6" s="111" t="s">
        <v>19</v>
      </c>
      <c r="Z6" s="79">
        <v>157</v>
      </c>
      <c r="AA6" s="112">
        <f t="shared" si="2"/>
        <v>149</v>
      </c>
      <c r="AB6" s="112">
        <f t="shared" si="2"/>
        <v>141</v>
      </c>
      <c r="AC6" s="112">
        <f t="shared" si="2"/>
        <v>133</v>
      </c>
      <c r="AD6" s="112">
        <f t="shared" si="2"/>
        <v>126</v>
      </c>
      <c r="AE6" s="112">
        <f t="shared" si="2"/>
        <v>118</v>
      </c>
      <c r="AF6" s="112">
        <f t="shared" si="2"/>
        <v>110</v>
      </c>
      <c r="AG6" s="112">
        <f t="shared" si="2"/>
        <v>102</v>
      </c>
      <c r="AH6" s="112">
        <f t="shared" si="2"/>
        <v>94</v>
      </c>
      <c r="AI6" s="112">
        <f t="shared" si="2"/>
        <v>86</v>
      </c>
      <c r="AJ6" s="113">
        <f t="shared" si="2"/>
        <v>79</v>
      </c>
    </row>
    <row r="7" spans="2:45" ht="18.75" customHeight="1" x14ac:dyDescent="0.25">
      <c r="C7" s="234"/>
      <c r="D7" s="83">
        <v>22</v>
      </c>
      <c r="E7" s="109">
        <v>5</v>
      </c>
      <c r="F7" s="101">
        <f>VLOOKUP($D7,tables!$D$6:$L$110,9, FALSE)</f>
        <v>371</v>
      </c>
      <c r="G7" s="109" t="str">
        <f>VLOOKUP($D7,tables!$D$6:$L$110,3, FALSE)</f>
        <v>Wd 3</v>
      </c>
      <c r="H7" s="109" t="str">
        <f t="shared" si="1"/>
        <v>+</v>
      </c>
      <c r="I7" s="109" t="str">
        <f>IF(J7=3,"",VLOOKUP($D7,tables!$D$6:$L$110,5,FALSE))</f>
        <v>sand</v>
      </c>
      <c r="J7" s="101">
        <f>RIGHT(VLOOKUP($D7,tables!$D$6:$L$110,2, FALSE),1)*1</f>
        <v>5</v>
      </c>
      <c r="K7" s="101">
        <f>VLOOKUP($D7,tables!$D$6:$L$110,6, FALSE)</f>
        <v>193</v>
      </c>
      <c r="L7" s="101">
        <f>IF(J7=3,"",VLOOKUP($D7,tables!$D$6:$L$110,7,FALSE))</f>
        <v>70</v>
      </c>
      <c r="M7" s="110">
        <f>IF(OR(J7=3,J7=4),"",VLOOKUP($D7,tables!$D$6:$L$110,8,FALSE))</f>
        <v>108</v>
      </c>
      <c r="N7" s="240"/>
      <c r="O7" s="101"/>
      <c r="P7" s="120"/>
      <c r="X7" s="144" t="s">
        <v>48</v>
      </c>
      <c r="Y7" s="111" t="s">
        <v>59</v>
      </c>
      <c r="Z7" s="78">
        <v>138</v>
      </c>
      <c r="AA7" s="112">
        <f t="shared" si="2"/>
        <v>131</v>
      </c>
      <c r="AB7" s="112">
        <f t="shared" si="2"/>
        <v>124</v>
      </c>
      <c r="AC7" s="112">
        <f t="shared" si="2"/>
        <v>117</v>
      </c>
      <c r="AD7" s="112">
        <f t="shared" si="2"/>
        <v>110</v>
      </c>
      <c r="AE7" s="112">
        <f t="shared" si="2"/>
        <v>104</v>
      </c>
      <c r="AF7" s="112">
        <f t="shared" si="2"/>
        <v>97</v>
      </c>
      <c r="AG7" s="112">
        <f t="shared" si="2"/>
        <v>90</v>
      </c>
      <c r="AH7" s="112">
        <f t="shared" si="2"/>
        <v>83</v>
      </c>
      <c r="AI7" s="112">
        <f t="shared" si="2"/>
        <v>76</v>
      </c>
      <c r="AJ7" s="113">
        <f t="shared" si="2"/>
        <v>69</v>
      </c>
    </row>
    <row r="8" spans="2:45" ht="18.75" customHeight="1" x14ac:dyDescent="0.25">
      <c r="C8" s="234"/>
      <c r="D8" s="83">
        <v>78</v>
      </c>
      <c r="E8" s="109">
        <v>6</v>
      </c>
      <c r="F8" s="101">
        <f>VLOOKUP($D8,tables!$D$6:$L$110,9, FALSE)</f>
        <v>125</v>
      </c>
      <c r="G8" s="109" t="str">
        <f>VLOOKUP($D8,tables!$D$6:$L$110,3, FALSE)</f>
        <v>sand</v>
      </c>
      <c r="H8" s="109" t="str">
        <f t="shared" si="1"/>
        <v>+</v>
      </c>
      <c r="I8" s="109" t="str">
        <f>IF(J8=3,"",VLOOKUP($D8,tables!$D$6:$L$110,5,FALSE))</f>
        <v>lob</v>
      </c>
      <c r="J8" s="101">
        <f>RIGHT(VLOOKUP($D8,tables!$D$6:$L$110,2, FALSE),1)*1</f>
        <v>4</v>
      </c>
      <c r="K8" s="101">
        <f>VLOOKUP($D8,tables!$D$6:$L$110,6, FALSE)</f>
        <v>70</v>
      </c>
      <c r="L8" s="101">
        <f>IF(J8=3,"",VLOOKUP($D8,tables!$D$6:$L$110,7,FALSE))</f>
        <v>62</v>
      </c>
      <c r="M8" s="110" t="str">
        <f>IF(OR(J8=3,J8=4),"",VLOOKUP($D8,tables!$D$6:$L$110,8,FALSE))</f>
        <v/>
      </c>
      <c r="N8" s="240"/>
      <c r="O8" s="101"/>
      <c r="P8" s="120"/>
      <c r="X8" s="144" t="s">
        <v>49</v>
      </c>
      <c r="Y8" s="103" t="s">
        <v>60</v>
      </c>
      <c r="Z8" s="77">
        <v>129</v>
      </c>
      <c r="AA8" s="104">
        <f t="shared" si="2"/>
        <v>123</v>
      </c>
      <c r="AB8" s="104">
        <f t="shared" si="2"/>
        <v>116</v>
      </c>
      <c r="AC8" s="104">
        <f t="shared" si="2"/>
        <v>110</v>
      </c>
      <c r="AD8" s="104">
        <f t="shared" si="2"/>
        <v>103</v>
      </c>
      <c r="AE8" s="104">
        <f t="shared" si="2"/>
        <v>97</v>
      </c>
      <c r="AF8" s="104">
        <f t="shared" si="2"/>
        <v>90</v>
      </c>
      <c r="AG8" s="104">
        <f t="shared" si="2"/>
        <v>84</v>
      </c>
      <c r="AH8" s="104">
        <f t="shared" si="2"/>
        <v>77</v>
      </c>
      <c r="AI8" s="104">
        <f t="shared" si="2"/>
        <v>71</v>
      </c>
      <c r="AJ8" s="105">
        <f t="shared" si="2"/>
        <v>65</v>
      </c>
    </row>
    <row r="9" spans="2:45" ht="18.75" customHeight="1" x14ac:dyDescent="0.25">
      <c r="C9" s="234"/>
      <c r="D9" s="83">
        <v>82</v>
      </c>
      <c r="E9" s="109">
        <v>7</v>
      </c>
      <c r="F9" s="101">
        <f>VLOOKUP($D9,tables!$D$6:$L$110,9, FALSE)</f>
        <v>157</v>
      </c>
      <c r="G9" s="109" t="str">
        <f>VLOOKUP($D9,tables!$D$6:$L$110,3, FALSE)</f>
        <v>Wd 7</v>
      </c>
      <c r="H9" s="109" t="str">
        <f t="shared" si="1"/>
        <v/>
      </c>
      <c r="I9" s="109" t="str">
        <f>IF(J9=3,"",VLOOKUP($D9,tables!$D$6:$L$110,5,FALSE))</f>
        <v/>
      </c>
      <c r="J9" s="101">
        <f>RIGHT(VLOOKUP($D9,tables!$D$6:$L$110,2, FALSE),1)*1</f>
        <v>3</v>
      </c>
      <c r="K9" s="101">
        <f>VLOOKUP($D9,tables!$D$6:$L$110,6, FALSE)</f>
        <v>157</v>
      </c>
      <c r="L9" s="101" t="str">
        <f>IF(J9=3,"",VLOOKUP($D9,tables!$D$6:$L$110,7,FALSE))</f>
        <v/>
      </c>
      <c r="M9" s="110" t="str">
        <f>IF(OR(J9=3,J9=4),"",VLOOKUP($D9,tables!$D$6:$L$110,8,FALSE))</f>
        <v/>
      </c>
      <c r="N9" s="240"/>
      <c r="O9" s="152">
        <f>tables!G4</f>
        <v>15</v>
      </c>
      <c r="P9" s="120"/>
      <c r="X9" s="144" t="s">
        <v>50</v>
      </c>
      <c r="Y9" s="111" t="s">
        <v>61</v>
      </c>
      <c r="Z9" s="78">
        <v>121</v>
      </c>
      <c r="AA9" s="112">
        <f t="shared" si="2"/>
        <v>115</v>
      </c>
      <c r="AB9" s="112">
        <f t="shared" si="2"/>
        <v>109</v>
      </c>
      <c r="AC9" s="112">
        <f t="shared" si="2"/>
        <v>103</v>
      </c>
      <c r="AD9" s="112">
        <f t="shared" si="2"/>
        <v>97</v>
      </c>
      <c r="AE9" s="112">
        <f t="shared" si="2"/>
        <v>91</v>
      </c>
      <c r="AF9" s="112">
        <f t="shared" si="2"/>
        <v>85</v>
      </c>
      <c r="AG9" s="112">
        <f t="shared" si="2"/>
        <v>79</v>
      </c>
      <c r="AH9" s="112">
        <f t="shared" si="2"/>
        <v>73</v>
      </c>
      <c r="AI9" s="112">
        <f t="shared" si="2"/>
        <v>67</v>
      </c>
      <c r="AJ9" s="113">
        <f t="shared" si="2"/>
        <v>61</v>
      </c>
    </row>
    <row r="10" spans="2:45" ht="18.75" customHeight="1" x14ac:dyDescent="0.25">
      <c r="C10" s="234"/>
      <c r="D10" s="83">
        <v>84</v>
      </c>
      <c r="E10" s="109">
        <v>8</v>
      </c>
      <c r="F10" s="101">
        <f>VLOOKUP($D10,tables!$D$6:$L$110,9, FALSE)</f>
        <v>129</v>
      </c>
      <c r="G10" s="109" t="str">
        <f>VLOOKUP($D10,tables!$D$6:$L$110,3, FALSE)</f>
        <v>ir 6</v>
      </c>
      <c r="H10" s="109" t="str">
        <f t="shared" si="1"/>
        <v/>
      </c>
      <c r="I10" s="109" t="str">
        <f>IF(J10=3,"",VLOOKUP($D10,tables!$D$6:$L$110,5,FALSE))</f>
        <v/>
      </c>
      <c r="J10" s="101">
        <f>RIGHT(VLOOKUP($D10,tables!$D$6:$L$110,2, FALSE),1)*1</f>
        <v>3</v>
      </c>
      <c r="K10" s="101">
        <f>VLOOKUP($D10,tables!$D$6:$L$110,6, FALSE)</f>
        <v>129</v>
      </c>
      <c r="L10" s="101" t="str">
        <f>IF(J10=3,"",VLOOKUP($D10,tables!$D$6:$L$110,7,FALSE))</f>
        <v/>
      </c>
      <c r="M10" s="110" t="str">
        <f>IF(OR(J10=3,J10=4),"",VLOOKUP($D10,tables!$D$6:$L$110,8,FALSE))</f>
        <v/>
      </c>
      <c r="N10" s="240"/>
      <c r="O10" s="118" t="s">
        <v>35</v>
      </c>
      <c r="P10" s="120"/>
      <c r="X10" s="144" t="s">
        <v>51</v>
      </c>
      <c r="Y10" s="111" t="s">
        <v>62</v>
      </c>
      <c r="Z10" s="79">
        <v>112</v>
      </c>
      <c r="AA10" s="112">
        <f t="shared" si="2"/>
        <v>106</v>
      </c>
      <c r="AB10" s="112">
        <f t="shared" si="2"/>
        <v>101</v>
      </c>
      <c r="AC10" s="112">
        <f t="shared" si="2"/>
        <v>95</v>
      </c>
      <c r="AD10" s="112">
        <f t="shared" si="2"/>
        <v>90</v>
      </c>
      <c r="AE10" s="112">
        <f t="shared" si="2"/>
        <v>84</v>
      </c>
      <c r="AF10" s="112">
        <f t="shared" si="2"/>
        <v>78</v>
      </c>
      <c r="AG10" s="112">
        <f t="shared" si="2"/>
        <v>73</v>
      </c>
      <c r="AH10" s="112">
        <f t="shared" si="2"/>
        <v>67</v>
      </c>
      <c r="AI10" s="112">
        <f t="shared" si="2"/>
        <v>62</v>
      </c>
      <c r="AJ10" s="113">
        <f t="shared" si="2"/>
        <v>56</v>
      </c>
    </row>
    <row r="11" spans="2:45" ht="18.75" customHeight="1" thickBot="1" x14ac:dyDescent="0.3">
      <c r="C11" s="234"/>
      <c r="D11" s="84">
        <v>88</v>
      </c>
      <c r="E11" s="115">
        <v>9</v>
      </c>
      <c r="F11" s="116">
        <f>VLOOKUP($D11,tables!$D$6:$L$110,9, FALSE)</f>
        <v>91</v>
      </c>
      <c r="G11" s="115" t="str">
        <f>VLOOKUP($D11,tables!$D$6:$L$110,3, FALSE)</f>
        <v>pitch</v>
      </c>
      <c r="H11" s="115" t="str">
        <f t="shared" si="1"/>
        <v/>
      </c>
      <c r="I11" s="115" t="str">
        <f>IF(J11=3,"",VLOOKUP($D11,tables!$D$6:$L$110,5,FALSE))</f>
        <v/>
      </c>
      <c r="J11" s="116">
        <f>RIGHT(VLOOKUP($D11,tables!$D$6:$L$110,2, FALSE),1)*1</f>
        <v>3</v>
      </c>
      <c r="K11" s="116">
        <f>VLOOKUP($D11,tables!$D$6:$L$110,6, FALSE)</f>
        <v>91</v>
      </c>
      <c r="L11" s="116" t="str">
        <f>IF(J11=3,"",VLOOKUP($D11,tables!$D$6:$L$110,7,FALSE))</f>
        <v/>
      </c>
      <c r="M11" s="117" t="str">
        <f>IF(OR(J11=3,J11=4),"",VLOOKUP($D11,tables!$D$6:$L$110,8,FALSE))</f>
        <v/>
      </c>
      <c r="N11" s="241"/>
      <c r="O11" s="121" t="s">
        <v>57</v>
      </c>
      <c r="P11" s="148"/>
      <c r="X11" s="144" t="s">
        <v>52</v>
      </c>
      <c r="Y11" s="111" t="s">
        <v>63</v>
      </c>
      <c r="Z11" s="79">
        <v>100</v>
      </c>
      <c r="AA11" s="112">
        <f t="shared" si="2"/>
        <v>95</v>
      </c>
      <c r="AB11" s="112">
        <f t="shared" si="2"/>
        <v>90</v>
      </c>
      <c r="AC11" s="112">
        <f t="shared" si="2"/>
        <v>85</v>
      </c>
      <c r="AD11" s="112">
        <f t="shared" si="2"/>
        <v>80</v>
      </c>
      <c r="AE11" s="112">
        <f t="shared" si="2"/>
        <v>75</v>
      </c>
      <c r="AF11" s="112">
        <f t="shared" si="2"/>
        <v>70</v>
      </c>
      <c r="AG11" s="112">
        <f t="shared" si="2"/>
        <v>65</v>
      </c>
      <c r="AH11" s="112">
        <f t="shared" si="2"/>
        <v>60</v>
      </c>
      <c r="AI11" s="112">
        <f t="shared" si="2"/>
        <v>55</v>
      </c>
      <c r="AJ11" s="113">
        <f t="shared" si="2"/>
        <v>50</v>
      </c>
    </row>
    <row r="12" spans="2:45" ht="18.75" customHeight="1" thickTop="1" x14ac:dyDescent="0.25">
      <c r="C12" s="214"/>
      <c r="D12" s="169"/>
      <c r="E12" s="119"/>
      <c r="F12" s="120"/>
      <c r="G12" s="119"/>
      <c r="H12" s="119"/>
      <c r="I12" s="119"/>
      <c r="J12" s="120"/>
      <c r="K12" s="120"/>
      <c r="L12" s="120"/>
      <c r="M12" s="120"/>
      <c r="N12" s="154"/>
      <c r="O12" s="149"/>
      <c r="P12" s="148"/>
      <c r="Q12" s="146"/>
      <c r="X12" s="144" t="s">
        <v>20</v>
      </c>
      <c r="Y12" s="111" t="s">
        <v>20</v>
      </c>
      <c r="Z12" s="79">
        <v>91</v>
      </c>
      <c r="AA12" s="112">
        <f t="shared" si="2"/>
        <v>86</v>
      </c>
      <c r="AB12" s="112">
        <f t="shared" si="2"/>
        <v>82</v>
      </c>
      <c r="AC12" s="112">
        <f t="shared" si="2"/>
        <v>77</v>
      </c>
      <c r="AD12" s="112">
        <f t="shared" si="2"/>
        <v>73</v>
      </c>
      <c r="AE12" s="112">
        <f t="shared" si="2"/>
        <v>68</v>
      </c>
      <c r="AF12" s="112">
        <f t="shared" si="2"/>
        <v>64</v>
      </c>
      <c r="AG12" s="112">
        <f t="shared" si="2"/>
        <v>59</v>
      </c>
      <c r="AH12" s="112">
        <f t="shared" si="2"/>
        <v>55</v>
      </c>
      <c r="AI12" s="112">
        <f t="shared" si="2"/>
        <v>50</v>
      </c>
      <c r="AJ12" s="113">
        <f t="shared" si="2"/>
        <v>46</v>
      </c>
    </row>
    <row r="13" spans="2:45" ht="18.75" customHeight="1" x14ac:dyDescent="0.25">
      <c r="B13" s="156" t="s">
        <v>68</v>
      </c>
      <c r="C13" s="215" t="s">
        <v>69</v>
      </c>
      <c r="D13" s="122" t="s">
        <v>56</v>
      </c>
      <c r="E13" s="123" t="s">
        <v>38</v>
      </c>
      <c r="F13" s="122" t="s">
        <v>55</v>
      </c>
      <c r="G13" s="123" t="s">
        <v>43</v>
      </c>
      <c r="H13" s="122"/>
      <c r="I13" s="122"/>
      <c r="J13" s="123" t="s">
        <v>34</v>
      </c>
      <c r="K13" s="123" t="s">
        <v>35</v>
      </c>
      <c r="L13" s="123" t="s">
        <v>36</v>
      </c>
      <c r="M13" s="123" t="s">
        <v>37</v>
      </c>
      <c r="N13" s="85" t="s">
        <v>35</v>
      </c>
      <c r="X13" s="90" t="s">
        <v>21</v>
      </c>
      <c r="Y13" s="155" t="s">
        <v>21</v>
      </c>
      <c r="Z13" s="91">
        <v>83</v>
      </c>
      <c r="AA13" s="90">
        <f t="shared" si="2"/>
        <v>79</v>
      </c>
      <c r="AB13" s="90">
        <f t="shared" si="2"/>
        <v>75</v>
      </c>
      <c r="AC13" s="90">
        <f t="shared" si="2"/>
        <v>71</v>
      </c>
      <c r="AD13" s="90">
        <f t="shared" si="2"/>
        <v>66</v>
      </c>
      <c r="AE13" s="90">
        <f t="shared" si="2"/>
        <v>62</v>
      </c>
      <c r="AF13" s="90">
        <f t="shared" si="2"/>
        <v>58</v>
      </c>
      <c r="AG13" s="90">
        <f t="shared" si="2"/>
        <v>54</v>
      </c>
      <c r="AH13" s="90">
        <f t="shared" si="2"/>
        <v>50</v>
      </c>
      <c r="AI13" s="90">
        <f t="shared" si="2"/>
        <v>46</v>
      </c>
      <c r="AJ13" s="90">
        <f t="shared" si="2"/>
        <v>42</v>
      </c>
    </row>
    <row r="14" spans="2:45" ht="18.75" customHeight="1" x14ac:dyDescent="0.25">
      <c r="B14" s="153"/>
      <c r="C14" s="216"/>
      <c r="D14" s="124">
        <v>1</v>
      </c>
      <c r="E14" s="99">
        <f t="shared" ref="E14:E22" si="3">IF(J14=3,K14,IF(J14=4,K14+L14,IF(J14=5,K14+L14+M14)))</f>
        <v>346.3</v>
      </c>
      <c r="F14" s="98" t="str">
        <f>IF(AND($N13="F",OR(G$3="Drvr",G$3="Wd 3",G$3="Wd 5",G$3="Wd 7",G$3="ir 5")),"ir 6",G$3)</f>
        <v>Drvr</v>
      </c>
      <c r="G14" s="99">
        <f>IF(J14=3,K14,IF(L14+M14+O$9-K14&gt;2,L14+M14+O$9-K14,2))</f>
        <v>2</v>
      </c>
      <c r="H14" s="98" t="str">
        <f>IF(J14=3,"","+")</f>
        <v>+</v>
      </c>
      <c r="I14" s="98" t="str">
        <f>IF(J14=3,"",IF(AND($N13="F",OR(I$3="Drvr",I$3="Wd 3",I$3="Wd 5",I$3="Wd 7",I$3="ir 5")),"ir 6",I$3))</f>
        <v>ir 5</v>
      </c>
      <c r="J14" s="99">
        <f>J$3*1</f>
        <v>5</v>
      </c>
      <c r="K14" s="99">
        <f>IF(AND($N13="F",F14="ir 6"),N14,IF(AND($N13="D",F14="Drvr"),N14,VLOOKUP(F14,$X$3:$AJ$18,O$15,FALSE)))</f>
        <v>180</v>
      </c>
      <c r="L14" s="99">
        <f>IF(I14="",0,IF(AND($N13="F",I14="ir 6"),N14,IF(AND($N13="D",I14="Drvr"),N14,VLOOKUP(I14,$X$3:$AJ$18,O$15,FALSE))))</f>
        <v>124</v>
      </c>
      <c r="M14" s="100">
        <f>IF(M$3="",0,M$3*O16)</f>
        <v>42.300000000000004</v>
      </c>
      <c r="N14" s="86">
        <v>180</v>
      </c>
      <c r="P14" s="146">
        <f t="shared" ref="P14:P22" si="4">IF(J14=3,0,(K14-O$9)-L14)</f>
        <v>41</v>
      </c>
      <c r="X14" s="144" t="s">
        <v>22</v>
      </c>
      <c r="Y14" s="111" t="s">
        <v>22</v>
      </c>
      <c r="Z14" s="79">
        <v>70</v>
      </c>
      <c r="AA14" s="112">
        <f t="shared" si="2"/>
        <v>67</v>
      </c>
      <c r="AB14" s="112">
        <f t="shared" si="2"/>
        <v>63</v>
      </c>
      <c r="AC14" s="112">
        <f t="shared" si="2"/>
        <v>60</v>
      </c>
      <c r="AD14" s="112">
        <f t="shared" si="2"/>
        <v>56</v>
      </c>
      <c r="AE14" s="112">
        <f t="shared" si="2"/>
        <v>53</v>
      </c>
      <c r="AF14" s="112">
        <f t="shared" si="2"/>
        <v>49</v>
      </c>
      <c r="AG14" s="112">
        <f t="shared" si="2"/>
        <v>46</v>
      </c>
      <c r="AH14" s="112">
        <f t="shared" si="2"/>
        <v>42</v>
      </c>
      <c r="AI14" s="112">
        <f t="shared" si="2"/>
        <v>39</v>
      </c>
      <c r="AJ14" s="113">
        <f t="shared" si="2"/>
        <v>35</v>
      </c>
    </row>
    <row r="15" spans="2:45" ht="18.75" customHeight="1" x14ac:dyDescent="0.25">
      <c r="B15" s="153"/>
      <c r="C15" s="216"/>
      <c r="D15" s="164">
        <v>2</v>
      </c>
      <c r="E15" s="165">
        <f t="shared" si="3"/>
        <v>346.4</v>
      </c>
      <c r="F15" s="166" t="str">
        <f>IF(AND($N13="F",OR(G$4="Drvr",G$4="Wd 3",G$4="Wd 5",G$4="Wd 7",G$4="ir 5")),"ir 6",G$4)</f>
        <v>Drvr</v>
      </c>
      <c r="G15" s="170">
        <f t="shared" ref="G15:G22" si="5">IF(J15=3,K15,IF(L15+M15+O$9-K15&gt;2,L15+M15+O$9-K15,2))</f>
        <v>2</v>
      </c>
      <c r="H15" s="166" t="str">
        <f t="shared" ref="H15:H22" si="6">IF(J15=3,"","+")</f>
        <v>+</v>
      </c>
      <c r="I15" s="166" t="str">
        <f>IF(J15=3,"",IF(AND($N13="F",OR(I$4="Drvr",I$4="Wd 3",I$4="Wd 5",I$4="Wd 7",I$4="ir 5")),"ir 6",I$4))</f>
        <v>ir 6</v>
      </c>
      <c r="J15" s="165">
        <f>J$4*1</f>
        <v>5</v>
      </c>
      <c r="K15" s="165">
        <f>IF(AND($N13="F",F15="ir 6"),N14,IF(AND($N13="D",F15="Drvr"),N14,VLOOKUP(F15,$X$3:$AJ$18,O$15,FALSE)))</f>
        <v>180</v>
      </c>
      <c r="L15" s="165">
        <f>IF(I15="",0,IF(AND($N13="F",I15="ir 6"),N14,IF(AND($N13="D",I15="Drvr"),N14,VLOOKUP(I15,$X$3:$AJ$18,O$15,FALSE))))</f>
        <v>116</v>
      </c>
      <c r="M15" s="167">
        <f>IF(M$4="",0,M$4*O16)</f>
        <v>50.4</v>
      </c>
      <c r="N15" s="235" t="s">
        <v>45</v>
      </c>
      <c r="O15" s="125">
        <f>IF(AND(N13="D",N14=Z$3),3,IF(AND(N13="D",N14=AA$3),4,IF(AND(N13="D",N14=AB$3),5,IF(AND(N13="D",N14=AC$3),6,IF(AND(N13="D",N14=AD$3),7,IF(AND(N13="D",N14=AE$3),8,IF(AND(N13="D",N14=AF$3),9,IF(AND(N13="D",N14=AG$3),10,IF(AND(N13="D",N14=AH$3),11,IF(AND(N13="D",N14=AI$3),12,IF(AND(N13="D",N14=AJ$3),13,IF(AND(N13="ir",N14=Z$8),3,IF(AND(N13="ir",N14=AA$8),4,IF(AND(N13="ir",N14=AB$8),5,IF(AND(N13="ir",N14=AC$8),6,IF(AND(N13="ir",N14=AD$8),7,IF(AND(N13="ir",N14=AE$8),8,IF(AND(N13="ir",N14=AF$8),9,IF(AND(N13="ir",N14=AG$8),10,IF(AND(N13="ir",N14=AH$8),11,IF(AND(N13="ir",N14=AI$8),12,IF(AND(N13="ir",N14=AJ$8),13))))))))))))))))))))))</f>
        <v>5</v>
      </c>
      <c r="P15" s="146">
        <f t="shared" si="4"/>
        <v>49</v>
      </c>
      <c r="X15" s="144" t="s">
        <v>23</v>
      </c>
      <c r="Y15" s="126" t="s">
        <v>23</v>
      </c>
      <c r="Z15" s="80">
        <v>62</v>
      </c>
      <c r="AA15" s="112">
        <f t="shared" si="2"/>
        <v>59</v>
      </c>
      <c r="AB15" s="112">
        <f t="shared" si="2"/>
        <v>56</v>
      </c>
      <c r="AC15" s="112">
        <f t="shared" si="2"/>
        <v>53</v>
      </c>
      <c r="AD15" s="112">
        <f t="shared" si="2"/>
        <v>50</v>
      </c>
      <c r="AE15" s="112">
        <f t="shared" si="2"/>
        <v>47</v>
      </c>
      <c r="AF15" s="112">
        <f t="shared" si="2"/>
        <v>43</v>
      </c>
      <c r="AG15" s="112">
        <f t="shared" si="2"/>
        <v>40</v>
      </c>
      <c r="AH15" s="112">
        <f t="shared" si="2"/>
        <v>37</v>
      </c>
      <c r="AI15" s="112">
        <f t="shared" si="2"/>
        <v>34</v>
      </c>
      <c r="AJ15" s="113">
        <f t="shared" si="2"/>
        <v>31</v>
      </c>
    </row>
    <row r="16" spans="2:45" ht="18.75" customHeight="1" x14ac:dyDescent="0.25">
      <c r="B16" s="153"/>
      <c r="C16" s="216"/>
      <c r="D16" s="164">
        <v>3</v>
      </c>
      <c r="E16" s="170">
        <f t="shared" si="3"/>
        <v>346.6</v>
      </c>
      <c r="F16" s="171" t="str">
        <f>IF(AND($N13="F",OR(G$5="Drvr",G5="Wd 3",G$5="Wd 5",G$5="Wd 7",G$5="ir 5")),"ir 6",G$5)</f>
        <v>Drvr</v>
      </c>
      <c r="G16" s="170">
        <f t="shared" si="5"/>
        <v>2</v>
      </c>
      <c r="H16" s="171" t="str">
        <f t="shared" si="6"/>
        <v>+</v>
      </c>
      <c r="I16" s="171" t="str">
        <f>IF(J16=3,"",IF(AND($N13="F",OR(I$5="Drvr",I$5="Wd 3",I$5="Wd 5",I$5="Wd 7",I$5="ir 5")),"ir 6",I$5))</f>
        <v>pitch</v>
      </c>
      <c r="J16" s="170">
        <f>J$5*1</f>
        <v>5</v>
      </c>
      <c r="K16" s="170">
        <f>IF(AND($N13="F",F16="ir 6"),N14,IF(AND($N13="D",F16="Drvr"),N14,VLOOKUP(F16,$X$3:$AJ$18,O$15,FALSE)))</f>
        <v>180</v>
      </c>
      <c r="L16" s="170">
        <f>IF(I16="",0,IF(AND($N13="F",I16="ir 6"),N14,IF(AND($N13="D",I16="Drvr"),N14,VLOOKUP(I16,$X$3:$AJ$18,O$15,FALSE))))</f>
        <v>82</v>
      </c>
      <c r="M16" s="172">
        <f>IF(M$5="",0,M$5*O16)</f>
        <v>84.600000000000009</v>
      </c>
      <c r="N16" s="236"/>
      <c r="O16" s="127">
        <f>IF(K14=200,1,IF(N13="D",HLOOKUP(N14,Z$3:AJ$19,17,FALSE),IF(N13="ir",HLOOKUP(N14,Z$8:AJ$19,12,FALSE))))</f>
        <v>0.9</v>
      </c>
      <c r="P16" s="146">
        <f t="shared" si="4"/>
        <v>83</v>
      </c>
      <c r="X16" s="144" t="s">
        <v>15</v>
      </c>
      <c r="Y16" s="128" t="s">
        <v>15</v>
      </c>
      <c r="Z16" s="81">
        <v>20</v>
      </c>
      <c r="AA16" s="129">
        <f t="shared" ref="AA16:AJ18" si="7">$Z16</f>
        <v>20</v>
      </c>
      <c r="AB16" s="130">
        <f t="shared" si="7"/>
        <v>20</v>
      </c>
      <c r="AC16" s="130">
        <f t="shared" si="7"/>
        <v>20</v>
      </c>
      <c r="AD16" s="130">
        <f t="shared" si="7"/>
        <v>20</v>
      </c>
      <c r="AE16" s="130">
        <f t="shared" si="7"/>
        <v>20</v>
      </c>
      <c r="AF16" s="130">
        <f t="shared" si="7"/>
        <v>20</v>
      </c>
      <c r="AG16" s="130">
        <f t="shared" si="7"/>
        <v>20</v>
      </c>
      <c r="AH16" s="130">
        <f t="shared" si="7"/>
        <v>20</v>
      </c>
      <c r="AI16" s="130">
        <f t="shared" si="7"/>
        <v>20</v>
      </c>
      <c r="AJ16" s="131">
        <f t="shared" si="7"/>
        <v>20</v>
      </c>
    </row>
    <row r="17" spans="2:36" ht="18.75" customHeight="1" x14ac:dyDescent="0.25">
      <c r="B17" s="153"/>
      <c r="C17" s="216"/>
      <c r="D17" s="164">
        <v>4</v>
      </c>
      <c r="E17" s="165">
        <f t="shared" si="3"/>
        <v>332</v>
      </c>
      <c r="F17" s="166" t="str">
        <f>IF(AND($N13="F",OR(G$6="Drvr",G$6="Wd 3",G$6="Wd 5",G$6="Wd 7",G$6="ir 5")),"ir 6",G$6)</f>
        <v>Wd 3</v>
      </c>
      <c r="G17" s="165">
        <f t="shared" si="5"/>
        <v>2</v>
      </c>
      <c r="H17" s="166" t="str">
        <f t="shared" si="6"/>
        <v>+</v>
      </c>
      <c r="I17" s="166" t="str">
        <f>IF(J17=3,"",IF(AND($N13="F",OR(I$6="Drvr",I$6="Wd 3",I$6="Wd 5",I$6="Wd 7",I$6="ir 5")),"ir 6",I$6))</f>
        <v>Wd 5</v>
      </c>
      <c r="J17" s="165">
        <f>J$6*1</f>
        <v>4</v>
      </c>
      <c r="K17" s="165">
        <f>IF(AND($N13="F",F17="ir 6"),N14,IF(AND($N13="D",F17="Drvr"),N14,VLOOKUP(F17,$X$3:$AJ$18,O$15,FALSE)))</f>
        <v>174</v>
      </c>
      <c r="L17" s="165">
        <f>IF(I17="",0,IF(AND($N13="F",I17="ir 6"),N14,IF(AND($N13="D",I17="Drvr"),N14,VLOOKUP(I17,$X$3:$AJ$18,O$15,FALSE))))</f>
        <v>158</v>
      </c>
      <c r="M17" s="167">
        <f>IF(M$6="",0,M$6*O16)</f>
        <v>0</v>
      </c>
      <c r="N17" s="236"/>
      <c r="O17" s="132">
        <f>MAX(O18:O19)</f>
        <v>180</v>
      </c>
      <c r="P17" s="146">
        <f t="shared" si="4"/>
        <v>1</v>
      </c>
      <c r="X17" s="144" t="s">
        <v>22</v>
      </c>
      <c r="Y17" s="128" t="s">
        <v>22</v>
      </c>
      <c r="Z17" s="81">
        <v>30</v>
      </c>
      <c r="AA17" s="129">
        <f t="shared" si="7"/>
        <v>30</v>
      </c>
      <c r="AB17" s="130">
        <f t="shared" si="7"/>
        <v>30</v>
      </c>
      <c r="AC17" s="130">
        <f t="shared" si="7"/>
        <v>30</v>
      </c>
      <c r="AD17" s="130">
        <f t="shared" si="7"/>
        <v>30</v>
      </c>
      <c r="AE17" s="130">
        <f t="shared" si="7"/>
        <v>30</v>
      </c>
      <c r="AF17" s="130">
        <f t="shared" si="7"/>
        <v>30</v>
      </c>
      <c r="AG17" s="130">
        <f t="shared" si="7"/>
        <v>30</v>
      </c>
      <c r="AH17" s="130">
        <f t="shared" si="7"/>
        <v>30</v>
      </c>
      <c r="AI17" s="130">
        <f t="shared" si="7"/>
        <v>30</v>
      </c>
      <c r="AJ17" s="131">
        <f t="shared" si="7"/>
        <v>30</v>
      </c>
    </row>
    <row r="18" spans="2:36" ht="18.75" customHeight="1" x14ac:dyDescent="0.25">
      <c r="B18" s="153"/>
      <c r="C18" s="216"/>
      <c r="D18" s="164">
        <v>5</v>
      </c>
      <c r="E18" s="165">
        <f t="shared" si="3"/>
        <v>334.2</v>
      </c>
      <c r="F18" s="166" t="str">
        <f>IF(AND($N13="F",OR(G$7="Drvr",G$7="Wd 3",G$7="Wd 5",G$7="Wd 7",G$7="ir 5")),"ir 6",G$7)</f>
        <v>Wd 3</v>
      </c>
      <c r="G18" s="165">
        <f t="shared" si="5"/>
        <v>2</v>
      </c>
      <c r="H18" s="166" t="str">
        <f t="shared" si="6"/>
        <v>+</v>
      </c>
      <c r="I18" s="166" t="str">
        <f>IF(J18=3,"",IF(AND($N13="F",OR(I$7="Drvr",I$7="Wd 3",I$7="Wd 5",I$7="Wd 7",I$7="ir 5")),"ir 6",I$7))</f>
        <v>sand</v>
      </c>
      <c r="J18" s="165">
        <f>J$7*1</f>
        <v>5</v>
      </c>
      <c r="K18" s="165">
        <f>IF(AND($N13="F",F18="ir 6"),N14,IF(AND($N13="D",F18="Drvr"),N14,VLOOKUP(F18,$X$3:$AJ$18,O$15,FALSE)))</f>
        <v>174</v>
      </c>
      <c r="L18" s="165">
        <f>IF(I18="",0,IF(AND($N13="F",I18="ir 6"),N14,IF(AND($N13="D",I18="Drvr"),N14,VLOOKUP(I18,$X$3:$AJ$18,O$15,FALSE))))</f>
        <v>63</v>
      </c>
      <c r="M18" s="167">
        <f>IF(M$7="",0,M$7*O16)</f>
        <v>97.2</v>
      </c>
      <c r="N18" s="236"/>
      <c r="O18" s="133">
        <f>IF(N13="ir",0,IF(AND(N13="D",ISNA(HLOOKUP(N14,Z$3:AJ$3,1,FALSE))),888,IF(AND(N13="D",HLOOKUP(N14,Z$3:AJ$3,1,FALSE)),N14,)))</f>
        <v>180</v>
      </c>
      <c r="P18" s="146">
        <f t="shared" si="4"/>
        <v>96</v>
      </c>
      <c r="X18" s="145" t="s">
        <v>33</v>
      </c>
      <c r="Y18" s="128" t="s">
        <v>41</v>
      </c>
      <c r="Z18" s="81">
        <v>33</v>
      </c>
      <c r="AA18" s="129">
        <f t="shared" si="7"/>
        <v>33</v>
      </c>
      <c r="AB18" s="130">
        <f t="shared" si="7"/>
        <v>33</v>
      </c>
      <c r="AC18" s="130">
        <f t="shared" si="7"/>
        <v>33</v>
      </c>
      <c r="AD18" s="130">
        <f t="shared" si="7"/>
        <v>33</v>
      </c>
      <c r="AE18" s="130">
        <f t="shared" si="7"/>
        <v>33</v>
      </c>
      <c r="AF18" s="130">
        <f t="shared" si="7"/>
        <v>33</v>
      </c>
      <c r="AG18" s="130">
        <f t="shared" si="7"/>
        <v>33</v>
      </c>
      <c r="AH18" s="130">
        <f t="shared" si="7"/>
        <v>33</v>
      </c>
      <c r="AI18" s="130">
        <f t="shared" si="7"/>
        <v>33</v>
      </c>
      <c r="AJ18" s="131">
        <f t="shared" si="7"/>
        <v>33</v>
      </c>
    </row>
    <row r="19" spans="2:36" ht="18.75" customHeight="1" x14ac:dyDescent="0.25">
      <c r="B19" s="153"/>
      <c r="C19" s="216"/>
      <c r="D19" s="164">
        <v>6</v>
      </c>
      <c r="E19" s="165">
        <f t="shared" si="3"/>
        <v>119</v>
      </c>
      <c r="F19" s="166" t="str">
        <f>IF(AND($N13="F",OR(G$8="Drvr",G$8="Wd 3",G$8="Wd 5",G$8="Wd 7",G$8="ir 5")),"ir 6",G$8)</f>
        <v>sand</v>
      </c>
      <c r="G19" s="165">
        <f t="shared" si="5"/>
        <v>8</v>
      </c>
      <c r="H19" s="166" t="str">
        <f t="shared" si="6"/>
        <v>+</v>
      </c>
      <c r="I19" s="166" t="str">
        <f>IF(J19=3,"",IF(AND($N13="F",OR(I$8="Drvr",I$8="Wd 3",I$8="Wd 5",I$8="Wd 7",I$8="ir 5")),"ir 6",I$8))</f>
        <v>lob</v>
      </c>
      <c r="J19" s="165">
        <f>J$8*1</f>
        <v>4</v>
      </c>
      <c r="K19" s="165">
        <f>IF(AND($N13="F",F19="ir 6"),N14,IF(AND($N13="D",F19="Drvr"),N14,VLOOKUP(F19,$X$3:$AJ$18,O$15,FALSE)))</f>
        <v>63</v>
      </c>
      <c r="L19" s="165">
        <f>IF(I19="",0,IF(AND($N13="F",I19="ir 6"),N14,IF(AND($N13="D",I19="Drvr"),N14,VLOOKUP(I19,$X$3:$AJ$18,O$15,FALSE))))</f>
        <v>56</v>
      </c>
      <c r="M19" s="167">
        <f>IF(M$8="",0,M$8*O16)</f>
        <v>0</v>
      </c>
      <c r="N19" s="236"/>
      <c r="O19" s="134">
        <f>IF(N13="D",0,IF(AND(N13="ir",ISNA(HLOOKUP(N14,Z$8:AJ$8,1,FALSE))),999,IF(AND(N13="ir",HLOOKUP(N14,Z$8:AJ$8,1,FALSE)),N14)))</f>
        <v>0</v>
      </c>
      <c r="P19" s="146">
        <f t="shared" si="4"/>
        <v>-8</v>
      </c>
      <c r="Y19" s="135"/>
      <c r="Z19" s="82">
        <v>1</v>
      </c>
      <c r="AA19" s="76">
        <f t="shared" ref="AA19:AJ19" si="8">AA3/$Z3</f>
        <v>0.95</v>
      </c>
      <c r="AB19" s="51">
        <f t="shared" si="8"/>
        <v>0.9</v>
      </c>
      <c r="AC19" s="51">
        <f t="shared" si="8"/>
        <v>0.85</v>
      </c>
      <c r="AD19" s="51">
        <f t="shared" si="8"/>
        <v>0.8</v>
      </c>
      <c r="AE19" s="51">
        <f t="shared" si="8"/>
        <v>0.75</v>
      </c>
      <c r="AF19" s="51">
        <f t="shared" si="8"/>
        <v>0.7</v>
      </c>
      <c r="AG19" s="51">
        <f t="shared" si="8"/>
        <v>0.65</v>
      </c>
      <c r="AH19" s="51">
        <f t="shared" si="8"/>
        <v>0.6</v>
      </c>
      <c r="AI19" s="51">
        <f t="shared" si="8"/>
        <v>0.55000000000000004</v>
      </c>
      <c r="AJ19" s="52">
        <f t="shared" si="8"/>
        <v>0.5</v>
      </c>
    </row>
    <row r="20" spans="2:36" ht="18.75" customHeight="1" x14ac:dyDescent="0.25">
      <c r="B20" s="153"/>
      <c r="C20" s="216"/>
      <c r="D20" s="164">
        <v>7</v>
      </c>
      <c r="E20" s="165">
        <f t="shared" si="3"/>
        <v>141</v>
      </c>
      <c r="F20" s="166" t="str">
        <f>IF(AND($N13="F",OR(G$9="Drvr",G$9="Wd 3",G$9="Wd 5",G$9="Wd 7",G$9="ir 5")),"ir 6",G$9)</f>
        <v>Wd 7</v>
      </c>
      <c r="G20" s="165">
        <f t="shared" si="5"/>
        <v>141</v>
      </c>
      <c r="H20" s="166" t="str">
        <f t="shared" si="6"/>
        <v/>
      </c>
      <c r="I20" s="166" t="str">
        <f>IF(J20=3,"",IF(AND($N13="F",OR(I$9="Drvr",I$9="Wd 3",I$9="Wd 5",I$9="Wd 7",I$9="ir 5")),"ir 6",I$9))</f>
        <v/>
      </c>
      <c r="J20" s="165">
        <f>J$9*1</f>
        <v>3</v>
      </c>
      <c r="K20" s="165">
        <f>IF(AND($N13="F",F20="ir 6"),N14,IF(AND($N13="D",F20="Drvr"),N14,VLOOKUP(F20,$X$3:$AJ$18,O$15,FALSE)))</f>
        <v>141</v>
      </c>
      <c r="L20" s="165">
        <f>IF(I20="",0,IF(AND($N13="F",I20="ir 6"),N14,IF(AND($N13="D",I20="Drvr"),N14,VLOOKUP(I20,$X$3:$AJ$18,O$15,FALSE))))</f>
        <v>0</v>
      </c>
      <c r="M20" s="167">
        <f>IF(M$9="",0,M$9*O16)</f>
        <v>0</v>
      </c>
      <c r="N20" s="236"/>
      <c r="P20" s="146">
        <f t="shared" si="4"/>
        <v>0</v>
      </c>
      <c r="AE20" s="114"/>
    </row>
    <row r="21" spans="2:36" ht="18.75" customHeight="1" x14ac:dyDescent="0.25">
      <c r="B21" s="153"/>
      <c r="C21" s="216"/>
      <c r="D21" s="164">
        <v>8</v>
      </c>
      <c r="E21" s="165">
        <f t="shared" si="3"/>
        <v>116</v>
      </c>
      <c r="F21" s="166" t="str">
        <f>IF(AND($N13="F",OR(G$10="Drvr",G$10="Wd 3",G$10="Wd 5",G$10="Wd 7",G$10="ir 5")),"ir 6",G$10)</f>
        <v>ir 6</v>
      </c>
      <c r="G21" s="165">
        <f t="shared" si="5"/>
        <v>116</v>
      </c>
      <c r="H21" s="166" t="str">
        <f t="shared" si="6"/>
        <v/>
      </c>
      <c r="I21" s="166" t="str">
        <f>IF(J21=3,"",IF(AND($N13="F",OR(I$10="Drvr",I$10="Wd 3",I$10="Wd 5",I$10="Wd 7",I$10="ir 5")),"ir 6",I$10))</f>
        <v/>
      </c>
      <c r="J21" s="165">
        <f>J$10*1</f>
        <v>3</v>
      </c>
      <c r="K21" s="165">
        <f>IF(AND($N13="F",F21="ir 6"),N14,IF(AND($N13="D",F21="Drvr"),N14,VLOOKUP(F21,$X$3:$AJ$18,O$15,FALSE)))</f>
        <v>116</v>
      </c>
      <c r="L21" s="165">
        <f>IF(I21="",0,IF(AND($N13="F",I21="ir 6"),N14,IF(AND($N13="D",I21="Drvr"),N14,VLOOKUP(I21,$X$3:$AJ$18,O$15,FALSE))))</f>
        <v>0</v>
      </c>
      <c r="M21" s="167">
        <f>IF(M$10="",0,M$10*O16)</f>
        <v>0</v>
      </c>
      <c r="N21" s="236"/>
      <c r="P21" s="146">
        <f t="shared" si="4"/>
        <v>0</v>
      </c>
      <c r="AE21" s="114"/>
    </row>
    <row r="22" spans="2:36" ht="18.75" customHeight="1" x14ac:dyDescent="0.25">
      <c r="B22" s="153"/>
      <c r="C22" s="216"/>
      <c r="D22" s="126">
        <v>9</v>
      </c>
      <c r="E22" s="136">
        <f t="shared" si="3"/>
        <v>82</v>
      </c>
      <c r="F22" s="137" t="str">
        <f>IF(AND($N13="F",OR(G$11="Drvr",G$11="Wd 3",G$11="Wd 5",G$11="Wd 7",G$11="ir 5")),"ir 6",G$11)</f>
        <v>pitch</v>
      </c>
      <c r="G22" s="136">
        <f t="shared" si="5"/>
        <v>82</v>
      </c>
      <c r="H22" s="137" t="str">
        <f t="shared" si="6"/>
        <v/>
      </c>
      <c r="I22" s="137" t="str">
        <f>IF(J22=3,"",IF(AND($N13="F",OR(I$11="Drvr",I$11="Wd 3",I$11="Wd 5",I$11="Wd 7",I$11="ir 5")),"ir 6",I$11))</f>
        <v/>
      </c>
      <c r="J22" s="136">
        <f>J$11*1</f>
        <v>3</v>
      </c>
      <c r="K22" s="136">
        <f>IF(AND($N13="F",F22="ir 6"),N14,IF(AND($N13="D",F22="Drvr"),N14,VLOOKUP(F22,$X$3:$AJ$18,O$15,FALSE)))</f>
        <v>82</v>
      </c>
      <c r="L22" s="136">
        <f>IF(I22="",0,IF(AND($N13="F",I22="ir 6"),N14,IF(AND($N13="D",I22="Drvr"),N14,VLOOKUP(I22,$X$3:$AJ$18,O$15,FALSE))))</f>
        <v>0</v>
      </c>
      <c r="M22" s="138">
        <f>IF(M$11="",0,M$11*O16)</f>
        <v>0</v>
      </c>
      <c r="N22" s="237"/>
      <c r="P22" s="146">
        <f t="shared" si="4"/>
        <v>0</v>
      </c>
    </row>
    <row r="23" spans="2:36" ht="18.75" customHeight="1" x14ac:dyDescent="0.25">
      <c r="B23" s="153"/>
      <c r="C23" s="217"/>
      <c r="D23" s="109" t="s">
        <v>42</v>
      </c>
      <c r="E23" s="101"/>
      <c r="F23" s="109"/>
      <c r="G23" s="101"/>
      <c r="H23" s="109"/>
      <c r="I23" s="109"/>
      <c r="J23" s="101"/>
      <c r="K23" s="101"/>
      <c r="L23" s="101"/>
      <c r="M23" s="101"/>
      <c r="N23" s="168"/>
    </row>
    <row r="24" spans="2:36" ht="16.5" customHeight="1" x14ac:dyDescent="0.25">
      <c r="B24" s="156" t="s">
        <v>68</v>
      </c>
      <c r="C24" s="215" t="s">
        <v>69</v>
      </c>
      <c r="D24" s="122" t="s">
        <v>56</v>
      </c>
      <c r="E24" s="123" t="s">
        <v>38</v>
      </c>
      <c r="F24" s="122" t="s">
        <v>55</v>
      </c>
      <c r="G24" s="123" t="s">
        <v>43</v>
      </c>
      <c r="H24" s="122"/>
      <c r="I24" s="122"/>
      <c r="J24" s="123" t="s">
        <v>34</v>
      </c>
      <c r="K24" s="123" t="s">
        <v>35</v>
      </c>
      <c r="L24" s="123" t="s">
        <v>36</v>
      </c>
      <c r="M24" s="123" t="s">
        <v>37</v>
      </c>
      <c r="N24" s="85" t="s">
        <v>57</v>
      </c>
    </row>
    <row r="25" spans="2:36" ht="18.75" customHeight="1" x14ac:dyDescent="0.25">
      <c r="B25" s="153"/>
      <c r="C25" s="216"/>
      <c r="D25" s="124">
        <v>1</v>
      </c>
      <c r="E25" s="99">
        <f t="shared" ref="E25:E33" si="9">IF(J25=3,K25,IF(J25=4,K25+L25,IF(J25=5,K25+L25+M25)))</f>
        <v>348.65</v>
      </c>
      <c r="F25" s="98" t="str">
        <f>IF(AND($N24="F",OR(G$3="Drvr",G$3="Wd 3",G$3="Wd 5",G$3="Wd 7",G$3="ir 5")),"ir 6",G$3)</f>
        <v>Drvr</v>
      </c>
      <c r="G25" s="99">
        <f>IF(J25=3,K25,IF(L25+M25+O$9-K25&gt;2,L25+M25+O$9-K25,2))</f>
        <v>3.6500000000000057</v>
      </c>
      <c r="H25" s="98" t="str">
        <f>IF(J25=3,"","+")</f>
        <v>+</v>
      </c>
      <c r="I25" s="98" t="str">
        <f>IF(J25=3,"",IF(AND($N24="F",OR(I$3="Drvr",I$3="Wd 3",I$3="Wd 5",I$3="Wd 7",I$3="ir 5")),"ir 6",I$3))</f>
        <v>ir 5</v>
      </c>
      <c r="J25" s="99">
        <f>J$3*1</f>
        <v>5</v>
      </c>
      <c r="K25" s="99">
        <f>IF(AND($N24="F",F25="ir 6"),N25,IF(AND($N24="D",F25="Drvr"),N25,VLOOKUP(F25,$X$3:$AJ$18,O$15,FALSE)))</f>
        <v>180</v>
      </c>
      <c r="L25" s="99">
        <f>IF(I25="",0,IF(AND($N24="F",I25="ir 6"),N25,IF(AND($N24="D",I25="Drvr"),N25,VLOOKUP(I25,$X$3:$AJ$18,O$15,FALSE))))</f>
        <v>124</v>
      </c>
      <c r="M25" s="100">
        <f>IF(M$3="",0,M$3*O27)</f>
        <v>44.65</v>
      </c>
      <c r="N25" s="86">
        <v>123</v>
      </c>
      <c r="P25" s="146">
        <f t="shared" ref="P25:P33" si="10">IF(J25=3,0,(K25-O$9)-L25)</f>
        <v>41</v>
      </c>
    </row>
    <row r="26" spans="2:36" ht="18.75" customHeight="1" x14ac:dyDescent="0.25">
      <c r="B26" s="153"/>
      <c r="C26" s="216"/>
      <c r="D26" s="111">
        <v>2</v>
      </c>
      <c r="E26" s="165">
        <f t="shared" si="9"/>
        <v>349.2</v>
      </c>
      <c r="F26" s="166" t="str">
        <f>IF(AND($N24="F",OR(G$4="Drvr",G$4="Wd 3",G$4="Wd 5",G$4="Wd 7",G$4="ir 5")),"ir 6",G$4)</f>
        <v>Drvr</v>
      </c>
      <c r="G26" s="170">
        <f t="shared" ref="G26:G33" si="11">IF(J26=3,K26,IF(L26+M26+O$9-K26&gt;2,L26+M26+O$9-K26,2))</f>
        <v>4.1999999999999886</v>
      </c>
      <c r="H26" s="166" t="str">
        <f t="shared" ref="H26:H33" si="12">IF(J26=3,"","+")</f>
        <v>+</v>
      </c>
      <c r="I26" s="166" t="str">
        <f>IF(J26=3,"",IF(AND($N24="F",OR(I$4="Drvr",I$4="Wd 3",I$4="Wd 5",I$4="Wd 7",I$4="ir 5")),"ir 6",I$4))</f>
        <v>ir 6</v>
      </c>
      <c r="J26" s="165">
        <f>J$4*1</f>
        <v>5</v>
      </c>
      <c r="K26" s="165">
        <f>IF(AND($N24="F",F26="ir 6"),N25,IF(AND($N24="D",F26="Drvr"),N25,VLOOKUP(F26,$X$3:$AJ$18,O$15,FALSE)))</f>
        <v>180</v>
      </c>
      <c r="L26" s="165">
        <f>IF(I26="",0,IF(AND($N24="F",I26="ir 6"),N25,IF(AND($N24="D",I26="Drvr"),N25,VLOOKUP(I26,$X$3:$AJ$18,O$15,FALSE))))</f>
        <v>116</v>
      </c>
      <c r="M26" s="167">
        <f>IF(M$4="",0,M$4*O27)</f>
        <v>53.199999999999996</v>
      </c>
      <c r="N26" s="235" t="s">
        <v>45</v>
      </c>
      <c r="O26" s="125">
        <f>IF(AND(N24="D",N25=Z$3),3,IF(AND(N24="D",N25=AA$3),4,IF(AND(N24="D",N25=AB$3),5,IF(AND(N24="D",N25=AC$3),6,IF(AND(N24="D",N25=AD$3),7,IF(AND(N24="D",N25=AE$3),8,IF(AND(N24="D",N25=AF$3),9,IF(AND(N24="D",N25=AG$3),10,IF(AND(N24="D",N25=AH$3),11,IF(AND(N24="D",N25=AI$3),12,IF(AND(N24="D",N25=AJ$3),13,IF(AND(N24="ir",N25=Z$8),3,IF(AND(N24="ir",N25=AA$8),4,IF(AND(N24="ir",N25=AB$8),5,IF(AND(N24="ir",N25=AC$8),6,IF(AND(N24="ir",N25=AD$8),7,IF(AND(N24="ir",N25=AE$8),8,IF(AND(N24="ir",N25=AF$8),9,IF(AND(N24="ir",N25=AG$8),10,IF(AND(N24="ir",N25=AH$8),11,IF(AND(N24="ir",N25=AI$8),12,IF(AND(N24="ir",N25=AJ$8),13))))))))))))))))))))))</f>
        <v>4</v>
      </c>
      <c r="P26" s="150">
        <f t="shared" si="10"/>
        <v>49</v>
      </c>
    </row>
    <row r="27" spans="2:36" ht="18.75" customHeight="1" x14ac:dyDescent="0.25">
      <c r="B27" s="153"/>
      <c r="C27" s="216"/>
      <c r="D27" s="111">
        <v>3</v>
      </c>
      <c r="E27" s="165">
        <f t="shared" si="9"/>
        <v>351.3</v>
      </c>
      <c r="F27" s="166" t="str">
        <f>IF(AND($N24="F",OR(G$5="Drvr",G15="Wd 3",G$5="Wd 5",G$5="Wd 7",G$5="ir 5")),"ir 6",G$5)</f>
        <v>Drvr</v>
      </c>
      <c r="G27" s="170">
        <f t="shared" si="11"/>
        <v>6.3000000000000114</v>
      </c>
      <c r="H27" s="166" t="str">
        <f t="shared" si="12"/>
        <v>+</v>
      </c>
      <c r="I27" s="166" t="str">
        <f>IF(J27=3,"",IF(AND($N24="F",OR(I$5="Drvr",I$5="Wd 3",I$5="Wd 5",I$5="Wd 7",I$5="ir 5")),"ir 6",I$5))</f>
        <v>pitch</v>
      </c>
      <c r="J27" s="165">
        <f>J$5*1</f>
        <v>5</v>
      </c>
      <c r="K27" s="165">
        <f>IF(AND($N24="F",F27="ir 6"),N25,IF(AND($N24="D",F27="Drvr"),N25,VLOOKUP(F27,$X$3:$AJ$18,O$15,FALSE)))</f>
        <v>180</v>
      </c>
      <c r="L27" s="165">
        <f>IF(I27="",0,IF(AND($N24="F",I27="ir 6"),N25,IF(AND($N24="D",I27="Drvr"),N25,VLOOKUP(I27,$X$3:$AJ$18,O$15,FALSE))))</f>
        <v>82</v>
      </c>
      <c r="M27" s="167">
        <f>IF(M$5="",0,M$5*O27)</f>
        <v>89.3</v>
      </c>
      <c r="N27" s="236"/>
      <c r="O27" s="127">
        <f>IF(K25=200,1,IF(N24="D",HLOOKUP(N25,Z$3:AJ$19,17,FALSE),IF(N24="ir",HLOOKUP(N25,Z$8:AJ$19,12,FALSE))))</f>
        <v>0.95</v>
      </c>
      <c r="P27" s="47">
        <f t="shared" si="10"/>
        <v>83</v>
      </c>
    </row>
    <row r="28" spans="2:36" ht="18.75" customHeight="1" x14ac:dyDescent="0.25">
      <c r="B28" s="153"/>
      <c r="C28" s="216"/>
      <c r="D28" s="111">
        <v>4</v>
      </c>
      <c r="E28" s="165">
        <f t="shared" si="9"/>
        <v>332</v>
      </c>
      <c r="F28" s="166" t="str">
        <f>IF(AND($N24="F",OR(G$6="Drvr",G$6="Wd 3",G$6="Wd 5",G$6="Wd 7",G$6="ir 5")),"ir 6",G$6)</f>
        <v>Wd 3</v>
      </c>
      <c r="G28" s="165">
        <f t="shared" si="11"/>
        <v>2</v>
      </c>
      <c r="H28" s="166" t="str">
        <f t="shared" si="12"/>
        <v>+</v>
      </c>
      <c r="I28" s="166" t="str">
        <f>IF(J28=3,"",IF(AND($N24="F",OR(I$6="Drvr",I$6="Wd 3",I$6="Wd 5",I$6="Wd 7",I$6="ir 5")),"ir 6",I$6))</f>
        <v>Wd 5</v>
      </c>
      <c r="J28" s="165">
        <f>J$6*1</f>
        <v>4</v>
      </c>
      <c r="K28" s="165">
        <f>IF(AND($N24="F",F28="ir 6"),N25,IF(AND($N24="D",F28="Drvr"),N25,VLOOKUP(F28,$X$3:$AJ$18,O$15,FALSE)))</f>
        <v>174</v>
      </c>
      <c r="L28" s="165">
        <f>IF(I28="",0,IF(AND($N24="F",I28="ir 6"),N25,IF(AND($N24="D",I28="Drvr"),N25,VLOOKUP(I28,$X$3:$AJ$18,O$15,FALSE))))</f>
        <v>158</v>
      </c>
      <c r="M28" s="167">
        <f>IF(M$6="",0,M$6*O27)</f>
        <v>0</v>
      </c>
      <c r="N28" s="236"/>
      <c r="O28" s="132">
        <f>MAX(O29:O30)</f>
        <v>123</v>
      </c>
      <c r="P28" s="151">
        <f t="shared" si="10"/>
        <v>1</v>
      </c>
    </row>
    <row r="29" spans="2:36" ht="18.75" customHeight="1" x14ac:dyDescent="0.25">
      <c r="B29" s="153"/>
      <c r="C29" s="216"/>
      <c r="D29" s="111">
        <v>5</v>
      </c>
      <c r="E29" s="165">
        <f t="shared" si="9"/>
        <v>339.6</v>
      </c>
      <c r="F29" s="166" t="str">
        <f>IF(AND($N24="F",OR(G$7="Drvr",G$7="Wd 3",G$7="Wd 5",G$7="Wd 7",G$7="ir 5")),"ir 6",G$7)</f>
        <v>Wd 3</v>
      </c>
      <c r="G29" s="165">
        <f t="shared" si="11"/>
        <v>6.5999999999999943</v>
      </c>
      <c r="H29" s="166" t="str">
        <f t="shared" si="12"/>
        <v>+</v>
      </c>
      <c r="I29" s="166" t="str">
        <f>IF(J29=3,"",IF(AND($N24="F",OR(I$7="Drvr",I$7="Wd 3",I$7="Wd 5",I$7="Wd 7",I$7="ir 5")),"ir 6",I$7))</f>
        <v>sand</v>
      </c>
      <c r="J29" s="165">
        <f>J$7*1</f>
        <v>5</v>
      </c>
      <c r="K29" s="165">
        <f>IF(AND($N24="F",F29="ir 6"),N25,IF(AND($N24="D",F29="Drvr"),N25,VLOOKUP(F29,$X$3:$AJ$18,O$15,FALSE)))</f>
        <v>174</v>
      </c>
      <c r="L29" s="165">
        <f>IF(I29="",0,IF(AND($N24="F",I29="ir 6"),N25,IF(AND($N24="D",I29="Drvr"),N25,VLOOKUP(I29,$X$3:$AJ$18,O$15,FALSE))))</f>
        <v>63</v>
      </c>
      <c r="M29" s="167">
        <f>IF(M$7="",0,M$7*O27)</f>
        <v>102.6</v>
      </c>
      <c r="N29" s="236"/>
      <c r="O29" s="133">
        <f>IF(N24="ir",0,IF(AND(N24="D",ISNA(HLOOKUP(N25,Z$3:AJ$3,1,FALSE))),888,IF(AND(N24="D",HLOOKUP(N25,Z$3:AJ$3,1,FALSE)),N25,)))</f>
        <v>0</v>
      </c>
      <c r="P29" s="151">
        <f t="shared" si="10"/>
        <v>96</v>
      </c>
    </row>
    <row r="30" spans="2:36" ht="18.75" customHeight="1" x14ac:dyDescent="0.25">
      <c r="B30" s="153"/>
      <c r="C30" s="216"/>
      <c r="D30" s="111">
        <v>6</v>
      </c>
      <c r="E30" s="165">
        <f t="shared" si="9"/>
        <v>119</v>
      </c>
      <c r="F30" s="166" t="str">
        <f>IF(AND($N24="F",OR(G$8="Drvr",G$8="Wd 3",G$8="Wd 5",G$8="Wd 7",G$8="ir 5")),"ir 6",G$8)</f>
        <v>sand</v>
      </c>
      <c r="G30" s="165">
        <f t="shared" si="11"/>
        <v>8</v>
      </c>
      <c r="H30" s="166" t="str">
        <f t="shared" si="12"/>
        <v>+</v>
      </c>
      <c r="I30" s="166" t="str">
        <f>IF(J30=3,"",IF(AND($N24="F",OR(I$8="Drvr",I$8="Wd 3",I$8="Wd 5",I$8="Wd 7",I$8="ir 5")),"ir 6",I$8))</f>
        <v>lob</v>
      </c>
      <c r="J30" s="165">
        <f>J$8*1</f>
        <v>4</v>
      </c>
      <c r="K30" s="165">
        <f>IF(AND($N24="F",F30="ir 6"),N25,IF(AND($N24="D",F30="Drvr"),N25,VLOOKUP(F30,$X$3:$AJ$18,O$15,FALSE)))</f>
        <v>63</v>
      </c>
      <c r="L30" s="165">
        <f>IF(I30="",0,IF(AND($N24="F",I30="ir 6"),N25,IF(AND($N24="D",I30="Drvr"),N25,VLOOKUP(I30,$X$3:$AJ$18,O$15,FALSE))))</f>
        <v>56</v>
      </c>
      <c r="M30" s="167">
        <f>IF(M$8="",0,M$8*O27)</f>
        <v>0</v>
      </c>
      <c r="N30" s="236"/>
      <c r="O30" s="134">
        <f>IF(N24="D",0,IF(AND(N24="ir",ISNA(HLOOKUP(N25,Z$8:AJ$8,1,FALSE))),999,IF(AND(N24="ir",HLOOKUP(N25,Z$8:AJ$8,1,FALSE)),N25)))</f>
        <v>123</v>
      </c>
      <c r="P30" s="151">
        <f t="shared" si="10"/>
        <v>-8</v>
      </c>
    </row>
    <row r="31" spans="2:36" ht="18.75" customHeight="1" x14ac:dyDescent="0.25">
      <c r="B31" s="153"/>
      <c r="C31" s="216"/>
      <c r="D31" s="111">
        <v>7</v>
      </c>
      <c r="E31" s="165">
        <f t="shared" si="9"/>
        <v>141</v>
      </c>
      <c r="F31" s="166" t="str">
        <f>IF(AND($N24="F",OR(G$9="Drvr",G$9="Wd 3",G$9="Wd 5",G$9="Wd 7",G$9="ir 5")),"ir 6",G$9)</f>
        <v>Wd 7</v>
      </c>
      <c r="G31" s="165">
        <f t="shared" si="11"/>
        <v>141</v>
      </c>
      <c r="H31" s="166" t="str">
        <f t="shared" si="12"/>
        <v/>
      </c>
      <c r="I31" s="166" t="str">
        <f>IF(J31=3,"",IF(AND($N24="F",OR(I$9="Drvr",I$9="Wd 3",I$9="Wd 5",I$9="Wd 7",I$9="ir 5")),"ir 6",I$9))</f>
        <v/>
      </c>
      <c r="J31" s="165">
        <f>J$9*1</f>
        <v>3</v>
      </c>
      <c r="K31" s="165">
        <f>IF(AND($N24="F",F31="ir 6"),N25,IF(AND($N24="D",F31="Drvr"),N25,VLOOKUP(F31,$X$3:$AJ$18,O$15,FALSE)))</f>
        <v>141</v>
      </c>
      <c r="L31" s="165">
        <f>IF(I31="",0,IF(AND($N24="F",I31="ir 6"),N25,IF(AND($N24="D",I31="Drvr"),N25,VLOOKUP(I31,$X$3:$AJ$18,O$15,FALSE))))</f>
        <v>0</v>
      </c>
      <c r="M31" s="167">
        <f>IF(M$9="",0,M$9*O27)</f>
        <v>0</v>
      </c>
      <c r="N31" s="236"/>
      <c r="P31" s="146">
        <f t="shared" si="10"/>
        <v>0</v>
      </c>
    </row>
    <row r="32" spans="2:36" ht="18.75" customHeight="1" x14ac:dyDescent="0.25">
      <c r="B32" s="153"/>
      <c r="C32" s="216"/>
      <c r="D32" s="111">
        <v>8</v>
      </c>
      <c r="E32" s="165">
        <f t="shared" si="9"/>
        <v>116</v>
      </c>
      <c r="F32" s="166" t="str">
        <f>IF(AND($N24="F",OR(G$10="Drvr",G$10="Wd 3",G$10="Wd 5",G$10="Wd 7",G$10="ir 5")),"ir 6",G$10)</f>
        <v>ir 6</v>
      </c>
      <c r="G32" s="165">
        <f t="shared" si="11"/>
        <v>116</v>
      </c>
      <c r="H32" s="166" t="str">
        <f t="shared" si="12"/>
        <v/>
      </c>
      <c r="I32" s="166" t="str">
        <f>IF(J32=3,"",IF(AND($N24="F",OR(I$10="Drvr",I$10="Wd 3",I$10="Wd 5",I$10="Wd 7",I$10="ir 5")),"ir 6",I$10))</f>
        <v/>
      </c>
      <c r="J32" s="165">
        <f>J$10*1</f>
        <v>3</v>
      </c>
      <c r="K32" s="165">
        <f>IF(AND($N24="F",F32="ir 6"),N25,IF(AND($N24="D",F32="Drvr"),N25,VLOOKUP(F32,$X$3:$AJ$18,O$15,FALSE)))</f>
        <v>116</v>
      </c>
      <c r="L32" s="165">
        <f>IF(I32="",0,IF(AND($N24="F",I32="ir 6"),N25,IF(AND($N24="D",I32="Drvr"),N25,VLOOKUP(I32,$X$3:$AJ$18,O$15,FALSE))))</f>
        <v>0</v>
      </c>
      <c r="M32" s="167">
        <f>IF(M$10="",0,M$10*O27)</f>
        <v>0</v>
      </c>
      <c r="N32" s="236"/>
      <c r="P32" s="146">
        <f t="shared" si="10"/>
        <v>0</v>
      </c>
    </row>
    <row r="33" spans="2:16" ht="18.75" customHeight="1" x14ac:dyDescent="0.25">
      <c r="B33" s="153"/>
      <c r="C33" s="216"/>
      <c r="D33" s="126">
        <v>9</v>
      </c>
      <c r="E33" s="136">
        <f t="shared" si="9"/>
        <v>82</v>
      </c>
      <c r="F33" s="137" t="str">
        <f>IF(AND($N24="F",OR(G$11="Drvr",G$11="Wd 3",G$11="Wd 5",G$11="Wd 7",G$11="ir 5")),"ir 6",G$11)</f>
        <v>pitch</v>
      </c>
      <c r="G33" s="136">
        <f t="shared" si="11"/>
        <v>82</v>
      </c>
      <c r="H33" s="137" t="str">
        <f t="shared" si="12"/>
        <v/>
      </c>
      <c r="I33" s="137" t="str">
        <f>IF(J33=3,"",IF(AND($N24="F",OR(I$11="Drvr",I$11="Wd 3",I$11="Wd 5",I$11="Wd 7",I$11="ir 5")),"ir 6",I$11))</f>
        <v/>
      </c>
      <c r="J33" s="136">
        <f>J$11*1</f>
        <v>3</v>
      </c>
      <c r="K33" s="136">
        <f>IF(AND($N24="F",F33="ir 6"),N25,IF(AND($N24="D",F33="Drvr"),N25,VLOOKUP(F33,$X$3:$AJ$18,O$15,FALSE)))</f>
        <v>82</v>
      </c>
      <c r="L33" s="136">
        <f>IF(I33="",0,IF(AND($N24="F",I33="ir 6"),N25,IF(AND($N24="D",I33="Drvr"),N25,VLOOKUP(I33,$X$3:$AJ$18,O$15,FALSE))))</f>
        <v>0</v>
      </c>
      <c r="M33" s="138">
        <f>IF(M$11="",0,M$11*O27)</f>
        <v>0</v>
      </c>
      <c r="N33" s="237"/>
      <c r="P33" s="146">
        <f t="shared" si="10"/>
        <v>0</v>
      </c>
    </row>
    <row r="34" spans="2:16" ht="18.75" customHeight="1" x14ac:dyDescent="0.25">
      <c r="B34" s="153"/>
      <c r="C34" s="217"/>
      <c r="D34" s="109"/>
      <c r="E34" s="101"/>
      <c r="F34" s="109"/>
      <c r="G34" s="101"/>
      <c r="H34" s="109"/>
      <c r="I34" s="109"/>
      <c r="J34" s="101"/>
      <c r="K34" s="101"/>
      <c r="L34" s="101"/>
      <c r="M34" s="101"/>
      <c r="N34" s="168"/>
    </row>
    <row r="35" spans="2:16" ht="16.5" customHeight="1" x14ac:dyDescent="0.25">
      <c r="B35" s="156" t="s">
        <v>68</v>
      </c>
      <c r="C35" s="215" t="s">
        <v>69</v>
      </c>
      <c r="D35" s="122" t="s">
        <v>56</v>
      </c>
      <c r="E35" s="123" t="s">
        <v>38</v>
      </c>
      <c r="F35" s="122" t="s">
        <v>55</v>
      </c>
      <c r="G35" s="123" t="s">
        <v>43</v>
      </c>
      <c r="H35" s="122"/>
      <c r="I35" s="122"/>
      <c r="J35" s="123" t="s">
        <v>34</v>
      </c>
      <c r="K35" s="123" t="s">
        <v>35</v>
      </c>
      <c r="L35" s="123" t="s">
        <v>36</v>
      </c>
      <c r="M35" s="123" t="s">
        <v>37</v>
      </c>
      <c r="N35" s="85" t="s">
        <v>57</v>
      </c>
    </row>
    <row r="36" spans="2:16" ht="18.75" customHeight="1" x14ac:dyDescent="0.25">
      <c r="B36" s="153"/>
      <c r="C36" s="216"/>
      <c r="D36" s="124">
        <v>1</v>
      </c>
      <c r="E36" s="99">
        <f t="shared" ref="E36:E44" si="13">IF(J36=3,K36,IF(J36=4,K36+L36,IF(J36=5,K36+L36+M36)))</f>
        <v>348.65</v>
      </c>
      <c r="F36" s="98" t="str">
        <f>IF(AND($N35="F",OR(G$3="Drvr",G$3="Wd 3",G$3="Wd 5",G$3="Wd 7",G$3="ir 5")),"ir 6",G$3)</f>
        <v>Drvr</v>
      </c>
      <c r="G36" s="99">
        <f>IF(J36=3,K36,IF(L36+M36+O$9-K36&gt;2,L36+M36+O$9-K36,2))</f>
        <v>3.6500000000000057</v>
      </c>
      <c r="H36" s="98" t="str">
        <f>IF(J36=3,"","+")</f>
        <v>+</v>
      </c>
      <c r="I36" s="98" t="str">
        <f>IF(J36=3,"",IF(AND($N35="F",OR(I$3="Drvr",I$3="Wd 3",I$3="Wd 5",I$3="Wd 7",I$3="ir 5")),"ir 6",I$3))</f>
        <v>ir 5</v>
      </c>
      <c r="J36" s="99">
        <f>J$3*1</f>
        <v>5</v>
      </c>
      <c r="K36" s="99">
        <f>IF(AND($N35="F",F36="ir 6"),N36,IF(AND($N35="D",F36="Drvr"),N36,VLOOKUP(F36,$X$3:$AJ$18,O$15,FALSE)))</f>
        <v>180</v>
      </c>
      <c r="L36" s="99">
        <f>IF(I36="",0,IF(AND($N35="F",I36="ir 6"),N36,IF(AND($N35="D",I36="Drvr"),N36,VLOOKUP(I36,$X$3:$AJ$18,O$15,FALSE))))</f>
        <v>124</v>
      </c>
      <c r="M36" s="100">
        <f>IF(M$3="",0,M$3*O38)</f>
        <v>44.65</v>
      </c>
      <c r="N36" s="86">
        <v>123</v>
      </c>
      <c r="P36" s="146">
        <f t="shared" ref="P36:P44" si="14">IF(J36=3,0,(K36-O$9)-L36)</f>
        <v>41</v>
      </c>
    </row>
    <row r="37" spans="2:16" ht="18.75" customHeight="1" x14ac:dyDescent="0.25">
      <c r="B37" s="153"/>
      <c r="C37" s="216"/>
      <c r="D37" s="111">
        <v>2</v>
      </c>
      <c r="E37" s="165">
        <f t="shared" si="13"/>
        <v>349.2</v>
      </c>
      <c r="F37" s="166" t="str">
        <f>IF(AND($N35="F",OR(G$4="Drvr",G$4="Wd 3",G$4="Wd 5",G$4="Wd 7",G$4="ir 5")),"ir 6",G$4)</f>
        <v>Drvr</v>
      </c>
      <c r="G37" s="165">
        <f t="shared" ref="G37:G44" si="15">IF(J37=3,K37,IF(L37+M37+O$9-K37&gt;2,L37+M37+O$9-K37,2))</f>
        <v>4.1999999999999886</v>
      </c>
      <c r="H37" s="166" t="str">
        <f t="shared" ref="H37:H44" si="16">IF(J37=3,"","+")</f>
        <v>+</v>
      </c>
      <c r="I37" s="166" t="str">
        <f>IF(J37=3,"",IF(AND($N35="F",OR(I$4="Drvr",I$4="Wd 3",I$4="Wd 5",I$4="Wd 7",I$4="ir 5")),"ir 6",I$4))</f>
        <v>ir 6</v>
      </c>
      <c r="J37" s="165">
        <f>J$4*1</f>
        <v>5</v>
      </c>
      <c r="K37" s="165">
        <f>IF(AND($N35="F",F37="ir 6"),N36,IF(AND($N35="D",F37="Drvr"),N36,VLOOKUP(F37,$X$3:$AJ$18,O$15,FALSE)))</f>
        <v>180</v>
      </c>
      <c r="L37" s="165">
        <f>IF(I37="",0,IF(AND($N35="F",I37="ir 6"),N36,IF(AND($N35="D",I37="Drvr"),N36,VLOOKUP(I37,$X$3:$AJ$18,O$15,FALSE))))</f>
        <v>116</v>
      </c>
      <c r="M37" s="167">
        <f>IF(M$4="",0,M$4*O38)</f>
        <v>53.199999999999996</v>
      </c>
      <c r="N37" s="235" t="s">
        <v>45</v>
      </c>
      <c r="O37" s="125">
        <f>IF(AND(N35="D",N36=Z$3),3,IF(AND(N35="D",N36=AA$3),4,IF(AND(N35="D",N36=AB$3),5,IF(AND(N35="D",N36=AC$3),6,IF(AND(N35="D",N36=AD$3),7,IF(AND(N35="D",N36=AE$3),8,IF(AND(N35="D",N36=AF$3),9,IF(AND(N35="D",N36=AG$3),10,IF(AND(N35="D",N36=AH$3),11,IF(AND(N35="D",N36=AI$3),12,IF(AND(N35="D",N36=AJ$3),13,IF(AND(N35="ir",N36=Z$8),3,IF(AND(N35="ir",N36=AA$8),4,IF(AND(N35="ir",N36=AB$8),5,IF(AND(N35="ir",N36=AC$8),6,IF(AND(N35="ir",N36=AD$8),7,IF(AND(N35="ir",N36=AE$8),8,IF(AND(N35="ir",N36=AF$8),9,IF(AND(N35="ir",N36=AG$8),10,IF(AND(N35="ir",N36=AH$8),11,IF(AND(N35="ir",N36=AI$8),12,IF(AND(N35="ir",N36=AJ$8),13))))))))))))))))))))))</f>
        <v>4</v>
      </c>
      <c r="P37" s="150">
        <f t="shared" si="14"/>
        <v>49</v>
      </c>
    </row>
    <row r="38" spans="2:16" ht="18.75" customHeight="1" x14ac:dyDescent="0.25">
      <c r="B38" s="153"/>
      <c r="C38" s="216"/>
      <c r="D38" s="111">
        <v>3</v>
      </c>
      <c r="E38" s="165">
        <f t="shared" si="13"/>
        <v>351.3</v>
      </c>
      <c r="F38" s="166" t="str">
        <f>IF(AND($N35="F",OR(G$5="Drvr",G26="Wd 3",G$5="Wd 5",G$5="Wd 7",G$5="ir 5")),"ir 6",G$5)</f>
        <v>Drvr</v>
      </c>
      <c r="G38" s="165">
        <f t="shared" si="15"/>
        <v>6.3000000000000114</v>
      </c>
      <c r="H38" s="166" t="str">
        <f t="shared" si="16"/>
        <v>+</v>
      </c>
      <c r="I38" s="166" t="str">
        <f>IF(J38=3,"",IF(AND($N35="F",OR(I$5="Drvr",I$5="Wd 3",I$5="Wd 5",I$5="Wd 7",I$5="ir 5")),"ir 6",I$5))</f>
        <v>pitch</v>
      </c>
      <c r="J38" s="165">
        <f>J$5*1</f>
        <v>5</v>
      </c>
      <c r="K38" s="165">
        <f>IF(AND($N35="F",F38="ir 6"),N36,IF(AND($N35="D",F38="Drvr"),N36,VLOOKUP(F38,$X$3:$AJ$18,O$15,FALSE)))</f>
        <v>180</v>
      </c>
      <c r="L38" s="165">
        <f>IF(I38="",0,IF(AND($N35="F",I38="ir 6"),N36,IF(AND($N35="D",I38="Drvr"),N36,VLOOKUP(I38,$X$3:$AJ$18,O$15,FALSE))))</f>
        <v>82</v>
      </c>
      <c r="M38" s="167">
        <f>IF(M$5="",0,M$5*O38)</f>
        <v>89.3</v>
      </c>
      <c r="N38" s="236"/>
      <c r="O38" s="139">
        <f>IF(K36=200,1,IF(N35="D",HLOOKUP(N36,Z$3:AJ$19,17,FALSE),IF(N35="ir",HLOOKUP(N36,Z$8:AJ$19,12,FALSE))))</f>
        <v>0.95</v>
      </c>
      <c r="P38" s="47">
        <f t="shared" si="14"/>
        <v>83</v>
      </c>
    </row>
    <row r="39" spans="2:16" ht="18.75" customHeight="1" x14ac:dyDescent="0.25">
      <c r="B39" s="153"/>
      <c r="C39" s="216"/>
      <c r="D39" s="111">
        <v>4</v>
      </c>
      <c r="E39" s="165">
        <f t="shared" si="13"/>
        <v>332</v>
      </c>
      <c r="F39" s="166" t="str">
        <f>IF(AND($N35="F",OR(G$6="Drvr",G$6="Wd 3",G$6="Wd 5",G$6="Wd 7",G$6="ir 5")),"ir 6",G$6)</f>
        <v>Wd 3</v>
      </c>
      <c r="G39" s="165">
        <f t="shared" si="15"/>
        <v>2</v>
      </c>
      <c r="H39" s="166" t="str">
        <f t="shared" si="16"/>
        <v>+</v>
      </c>
      <c r="I39" s="166" t="str">
        <f>IF(J39=3,"",IF(AND($N35="F",OR(I$6="Drvr",I$6="Wd 3",I$6="Wd 5",I$6="Wd 7",I$6="ir 5")),"ir 6",I$6))</f>
        <v>Wd 5</v>
      </c>
      <c r="J39" s="165">
        <f>J$6*1</f>
        <v>4</v>
      </c>
      <c r="K39" s="165">
        <f>IF(AND($N35="F",F39="ir 6"),N36,IF(AND($N35="D",F39="Drvr"),N36,VLOOKUP(F39,$X$3:$AJ$18,O$15,FALSE)))</f>
        <v>174</v>
      </c>
      <c r="L39" s="165">
        <f>IF(I39="",0,IF(AND($N35="F",I39="ir 6"),N36,IF(AND($N35="D",I39="Drvr"),N36,VLOOKUP(I39,$X$3:$AJ$18,O$15,FALSE))))</f>
        <v>158</v>
      </c>
      <c r="M39" s="167">
        <f>IF(M$6="",0,M$6*O38)</f>
        <v>0</v>
      </c>
      <c r="N39" s="236"/>
      <c r="O39" s="140">
        <f>MAX(O40:O41)</f>
        <v>123</v>
      </c>
      <c r="P39" s="151">
        <f t="shared" si="14"/>
        <v>1</v>
      </c>
    </row>
    <row r="40" spans="2:16" ht="18.75" customHeight="1" x14ac:dyDescent="0.25">
      <c r="B40" s="153"/>
      <c r="C40" s="216"/>
      <c r="D40" s="111">
        <v>5</v>
      </c>
      <c r="E40" s="165">
        <f t="shared" si="13"/>
        <v>339.6</v>
      </c>
      <c r="F40" s="166" t="str">
        <f>IF(AND($N35="F",OR(G$7="Drvr",G$7="Wd 3",G$7="Wd 5",G$7="Wd 7",G$7="ir 5")),"ir 6",G$7)</f>
        <v>Wd 3</v>
      </c>
      <c r="G40" s="165">
        <f t="shared" si="15"/>
        <v>6.5999999999999943</v>
      </c>
      <c r="H40" s="166" t="str">
        <f t="shared" si="16"/>
        <v>+</v>
      </c>
      <c r="I40" s="166" t="str">
        <f>IF(J40=3,"",IF(AND($N35="F",OR(I$7="Drvr",I$7="Wd 3",I$7="Wd 5",I$7="Wd 7",I$7="ir 5")),"ir 6",I$7))</f>
        <v>sand</v>
      </c>
      <c r="J40" s="165">
        <f>J$7*1</f>
        <v>5</v>
      </c>
      <c r="K40" s="165">
        <f>IF(AND($N35="F",F40="ir 6"),N36,IF(AND($N35="D",F40="Drvr"),N36,VLOOKUP(F40,$X$3:$AJ$18,O$15,FALSE)))</f>
        <v>174</v>
      </c>
      <c r="L40" s="165">
        <f>IF(I40="",0,IF(AND($N35="F",I40="ir 6"),N36,IF(AND($N35="D",I40="Drvr"),N36,VLOOKUP(I40,$X$3:$AJ$18,O$15,FALSE))))</f>
        <v>63</v>
      </c>
      <c r="M40" s="167">
        <f>IF(M$7="",0,M$7*O38)</f>
        <v>102.6</v>
      </c>
      <c r="N40" s="236"/>
      <c r="O40" s="141">
        <f>IF(N35="ir",0,IF(AND(N35="D",ISNA(HLOOKUP(N36,Z$3:AJ$3,1,FALSE))),888,IF(AND(N35="D",HLOOKUP(N36,Z$3:AJ$3,1,FALSE)),N36,)))</f>
        <v>0</v>
      </c>
      <c r="P40" s="151">
        <f t="shared" si="14"/>
        <v>96</v>
      </c>
    </row>
    <row r="41" spans="2:16" ht="18.75" customHeight="1" x14ac:dyDescent="0.25">
      <c r="B41" s="153"/>
      <c r="C41" s="216"/>
      <c r="D41" s="111">
        <v>6</v>
      </c>
      <c r="E41" s="165">
        <f t="shared" si="13"/>
        <v>119</v>
      </c>
      <c r="F41" s="166" t="str">
        <f>IF(AND($N35="F",OR(G$8="Drvr",G$8="Wd 3",G$8="Wd 5",G$8="Wd 7",G$8="ir 5")),"ir 6",G$8)</f>
        <v>sand</v>
      </c>
      <c r="G41" s="165">
        <f t="shared" si="15"/>
        <v>8</v>
      </c>
      <c r="H41" s="166" t="str">
        <f t="shared" si="16"/>
        <v>+</v>
      </c>
      <c r="I41" s="166" t="str">
        <f>IF(J41=3,"",IF(AND($N35="F",OR(I$8="Drvr",I$8="Wd 3",I$8="Wd 5",I$8="Wd 7",I$8="ir 5")),"ir 6",I$8))</f>
        <v>lob</v>
      </c>
      <c r="J41" s="165">
        <f>J$8*1</f>
        <v>4</v>
      </c>
      <c r="K41" s="165">
        <f>IF(AND($N35="F",F41="ir 6"),N36,IF(AND($N35="D",F41="Drvr"),N36,VLOOKUP(F41,$X$3:$AJ$18,O$15,FALSE)))</f>
        <v>63</v>
      </c>
      <c r="L41" s="165">
        <f>IF(I41="",0,IF(AND($N35="F",I41="ir 6"),N36,IF(AND($N35="D",I41="Drvr"),N36,VLOOKUP(I41,$X$3:$AJ$18,O$15,FALSE))))</f>
        <v>56</v>
      </c>
      <c r="M41" s="167">
        <f>IF(M$8="",0,M$8*O38)</f>
        <v>0</v>
      </c>
      <c r="N41" s="236"/>
      <c r="O41" s="142">
        <f>IF(N35="D",0,IF(AND(N35="ir",ISNA(HLOOKUP(N36,Z$8:AJ$8,1,FALSE))),999,IF(AND(N35="ir",HLOOKUP(N36,Z$8:AJ$8,1,FALSE)),N36)))</f>
        <v>123</v>
      </c>
      <c r="P41" s="151">
        <f t="shared" si="14"/>
        <v>-8</v>
      </c>
    </row>
    <row r="42" spans="2:16" ht="18.75" customHeight="1" x14ac:dyDescent="0.25">
      <c r="B42" s="153"/>
      <c r="C42" s="216"/>
      <c r="D42" s="111">
        <v>7</v>
      </c>
      <c r="E42" s="165">
        <f t="shared" si="13"/>
        <v>141</v>
      </c>
      <c r="F42" s="166" t="str">
        <f>IF(AND($N35="F",OR(G$9="Drvr",G$9="Wd 3",G$9="Wd 5",G$9="Wd 7",G$9="ir 5")),"ir 6",G$9)</f>
        <v>Wd 7</v>
      </c>
      <c r="G42" s="165">
        <f t="shared" si="15"/>
        <v>141</v>
      </c>
      <c r="H42" s="166" t="str">
        <f t="shared" si="16"/>
        <v/>
      </c>
      <c r="I42" s="166" t="str">
        <f>IF(J42=3,"",IF(AND($N35="F",OR(I$9="Drvr",I$9="Wd 3",I$9="Wd 5",I$9="Wd 7",I$9="ir 5")),"ir 6",I$9))</f>
        <v/>
      </c>
      <c r="J42" s="165">
        <f>J$9*1</f>
        <v>3</v>
      </c>
      <c r="K42" s="165">
        <f>IF(AND($N35="F",F42="ir 6"),N36,IF(AND($N35="D",F42="Drvr"),N36,VLOOKUP(F42,$X$3:$AJ$18,O$15,FALSE)))</f>
        <v>141</v>
      </c>
      <c r="L42" s="165">
        <f>IF(I42="",0,IF(AND($N35="F",I42="ir 6"),N36,IF(AND($N35="D",I42="Drvr"),N36,VLOOKUP(I42,$X$3:$AJ$18,O$15,FALSE))))</f>
        <v>0</v>
      </c>
      <c r="M42" s="167">
        <f>IF(M$9="",0,M$9*O38)</f>
        <v>0</v>
      </c>
      <c r="N42" s="236"/>
      <c r="P42" s="146">
        <f t="shared" si="14"/>
        <v>0</v>
      </c>
    </row>
    <row r="43" spans="2:16" ht="18.75" customHeight="1" x14ac:dyDescent="0.25">
      <c r="B43" s="153"/>
      <c r="C43" s="216"/>
      <c r="D43" s="111">
        <v>8</v>
      </c>
      <c r="E43" s="165">
        <f t="shared" si="13"/>
        <v>116</v>
      </c>
      <c r="F43" s="166" t="str">
        <f>IF(AND($N35="F",OR(G$10="Drvr",G$10="Wd 3",G$10="Wd 5",G$10="Wd 7",G$10="ir 5")),"ir 6",G$10)</f>
        <v>ir 6</v>
      </c>
      <c r="G43" s="165">
        <f t="shared" si="15"/>
        <v>116</v>
      </c>
      <c r="H43" s="166" t="str">
        <f t="shared" si="16"/>
        <v/>
      </c>
      <c r="I43" s="166" t="str">
        <f>IF(J43=3,"",IF(AND($N35="F",OR(I$10="Drvr",I$10="Wd 3",I$10="Wd 5",I$10="Wd 7",I$10="ir 5")),"ir 6",I$10))</f>
        <v/>
      </c>
      <c r="J43" s="165">
        <f>J$10*1</f>
        <v>3</v>
      </c>
      <c r="K43" s="165">
        <f>IF(AND($N35="F",F43="ir 6"),N36,IF(AND($N35="D",F43="Drvr"),N36,VLOOKUP(F43,$X$3:$AJ$18,O$15,FALSE)))</f>
        <v>116</v>
      </c>
      <c r="L43" s="165">
        <f>IF(I43="",0,IF(AND($N35="F",I43="ir 6"),N36,IF(AND($N35="D",I43="Drvr"),N36,VLOOKUP(I43,$X$3:$AJ$18,O$15,FALSE))))</f>
        <v>0</v>
      </c>
      <c r="M43" s="167">
        <f>IF(M$10="",0,M$10*O38)</f>
        <v>0</v>
      </c>
      <c r="N43" s="236"/>
      <c r="P43" s="146">
        <f t="shared" si="14"/>
        <v>0</v>
      </c>
    </row>
    <row r="44" spans="2:16" ht="18.75" customHeight="1" x14ac:dyDescent="0.25">
      <c r="B44" s="153"/>
      <c r="C44" s="216"/>
      <c r="D44" s="126">
        <v>9</v>
      </c>
      <c r="E44" s="136">
        <f t="shared" si="13"/>
        <v>82</v>
      </c>
      <c r="F44" s="137" t="str">
        <f>IF(AND($N35="F",OR(G$11="Drvr",G$11="Wd 3",G$11="Wd 5",G$11="Wd 7",G$11="ir 5")),"ir 6",G$11)</f>
        <v>pitch</v>
      </c>
      <c r="G44" s="136">
        <f t="shared" si="15"/>
        <v>82</v>
      </c>
      <c r="H44" s="137" t="str">
        <f t="shared" si="16"/>
        <v/>
      </c>
      <c r="I44" s="137" t="str">
        <f>IF(J44=3,"",IF(AND($N35="F",OR(I$11="Drvr",I$11="Wd 3",I$11="Wd 5",I$11="Wd 7",I$11="ir 5")),"ir 6",I$11))</f>
        <v/>
      </c>
      <c r="J44" s="136">
        <f>J$11*1</f>
        <v>3</v>
      </c>
      <c r="K44" s="136">
        <f>IF(AND($N35="F",F44="ir 6"),N36,IF(AND($N35="D",F44="Drvr"),N36,VLOOKUP(F44,$X$3:$AJ$18,O$15,FALSE)))</f>
        <v>82</v>
      </c>
      <c r="L44" s="136">
        <f>IF(I44="",0,IF(AND($N35="F",I44="ir 6"),N36,IF(AND($N35="D",I44="Drvr"),N36,VLOOKUP(I44,$X$3:$AJ$18,O$15,FALSE))))</f>
        <v>0</v>
      </c>
      <c r="M44" s="138">
        <f>IF(M$11="",0,M$11*O38)</f>
        <v>0</v>
      </c>
      <c r="N44" s="237"/>
      <c r="P44" s="146">
        <f t="shared" si="14"/>
        <v>0</v>
      </c>
    </row>
    <row r="45" spans="2:16" ht="18.75" customHeight="1" x14ac:dyDescent="0.25">
      <c r="B45" s="153"/>
      <c r="C45" s="217"/>
      <c r="D45" s="109"/>
      <c r="E45" s="101"/>
      <c r="F45" s="109"/>
      <c r="G45" s="101"/>
      <c r="H45" s="109"/>
      <c r="I45" s="109"/>
      <c r="J45" s="101"/>
      <c r="K45" s="101"/>
      <c r="L45" s="101"/>
      <c r="M45" s="101"/>
      <c r="N45" s="168"/>
    </row>
    <row r="46" spans="2:16" ht="18.75" customHeight="1" x14ac:dyDescent="0.25">
      <c r="B46" s="156" t="s">
        <v>68</v>
      </c>
      <c r="C46" s="215" t="s">
        <v>69</v>
      </c>
      <c r="D46" s="122" t="s">
        <v>56</v>
      </c>
      <c r="E46" s="123" t="s">
        <v>38</v>
      </c>
      <c r="F46" s="122" t="s">
        <v>55</v>
      </c>
      <c r="G46" s="123" t="s">
        <v>43</v>
      </c>
      <c r="H46" s="122"/>
      <c r="I46" s="122"/>
      <c r="J46" s="123" t="s">
        <v>34</v>
      </c>
      <c r="K46" s="123" t="s">
        <v>35</v>
      </c>
      <c r="L46" s="123" t="s">
        <v>36</v>
      </c>
      <c r="M46" s="123" t="s">
        <v>37</v>
      </c>
      <c r="N46" s="85" t="s">
        <v>35</v>
      </c>
    </row>
    <row r="47" spans="2:16" ht="18.75" customHeight="1" x14ac:dyDescent="0.25">
      <c r="B47" s="153"/>
      <c r="C47" s="216"/>
      <c r="D47" s="124">
        <v>1</v>
      </c>
      <c r="E47" s="99">
        <f t="shared" ref="E47:E55" si="17">IF(J47=3,K47,IF(J47=4,K47+L47,IF(J47=5,K47+L47+M47)))</f>
        <v>309.25</v>
      </c>
      <c r="F47" s="98" t="str">
        <f>IF(AND($N46="F",OR(G$3="Drvr",G$3="Wd 3",G$3="Wd 5",G$3="Wd 7",G$3="ir 5")),"ir 6",G$3)</f>
        <v>Drvr</v>
      </c>
      <c r="G47" s="99">
        <f>IF(J47=3,K47,IF(L47+M47+O$9-K47&gt;2,L47+M47+O$9-K47,2))</f>
        <v>24.25</v>
      </c>
      <c r="H47" s="98" t="str">
        <f>IF(J47=3,"","+")</f>
        <v>+</v>
      </c>
      <c r="I47" s="98" t="str">
        <f>IF(J47=3,"",IF(AND($N46="F",OR(I$3="Drvr",I$3="Wd 3",I$3="Wd 5",I$3="Wd 7",I$3="ir 5")),"ir 6",I$3))</f>
        <v>ir 5</v>
      </c>
      <c r="J47" s="99">
        <f>J$3*1</f>
        <v>5</v>
      </c>
      <c r="K47" s="99">
        <f>IF(AND($N46="F",F47="ir 6"),N47,IF(AND($N46="D",F47="Drvr"),N47,VLOOKUP(F47,$X$3:$AJ$18,O$15,FALSE)))</f>
        <v>150</v>
      </c>
      <c r="L47" s="99">
        <f>IF(I47="",0,IF(AND($N46="F",I47="ir 6"),N47,IF(AND($N46="D",I47="Drvr"),N47,VLOOKUP(I47,$X$3:$AJ$18,O$15,FALSE))))</f>
        <v>124</v>
      </c>
      <c r="M47" s="100">
        <f>IF(M$3="",0,M$3*O49)</f>
        <v>35.25</v>
      </c>
      <c r="N47" s="86">
        <v>150</v>
      </c>
      <c r="P47" s="146">
        <f t="shared" ref="P47:P55" si="18">IF(J47=3,0,(K47-O$9)-L47)</f>
        <v>11</v>
      </c>
    </row>
    <row r="48" spans="2:16" ht="18.75" customHeight="1" x14ac:dyDescent="0.25">
      <c r="B48" s="153"/>
      <c r="C48" s="216"/>
      <c r="D48" s="111">
        <v>2</v>
      </c>
      <c r="E48" s="165">
        <f t="shared" si="17"/>
        <v>308</v>
      </c>
      <c r="F48" s="166" t="str">
        <f>IF(AND($N46="F",OR(G$4="Drvr",G$4="Wd 3",G$4="Wd 5",G$4="Wd 7",G$4="ir 5")),"ir 6",G$4)</f>
        <v>Drvr</v>
      </c>
      <c r="G48" s="165">
        <f t="shared" ref="G48:G55" si="19">IF(J48=3,K48,IF(L48+M48+O$9-K48&gt;2,L48+M48+O$9-K48,2))</f>
        <v>23</v>
      </c>
      <c r="H48" s="166" t="str">
        <f t="shared" ref="H48:H55" si="20">IF(J48=3,"","+")</f>
        <v>+</v>
      </c>
      <c r="I48" s="166" t="str">
        <f>IF(J48=3,"",IF(AND($N46="F",OR(I$4="Drvr",I$4="Wd 3",I$4="Wd 5",I$4="Wd 7",I$4="ir 5")),"ir 6",I$4))</f>
        <v>ir 6</v>
      </c>
      <c r="J48" s="165">
        <f>J$4*1</f>
        <v>5</v>
      </c>
      <c r="K48" s="165">
        <f>IF(AND($N46="F",F48="ir 6"),N47,IF(AND($N46="D",F48="Drvr"),N47,VLOOKUP(F48,$X$3:$AJ$18,O$15,FALSE)))</f>
        <v>150</v>
      </c>
      <c r="L48" s="165">
        <f>IF(I48="",0,IF(AND($N46="F",I48="ir 6"),N47,IF(AND($N46="D",I48="Drvr"),N47,VLOOKUP(I48,$X$3:$AJ$18,O$15,FALSE))))</f>
        <v>116</v>
      </c>
      <c r="M48" s="167">
        <f>IF(M$4="",0,M$4*O49)</f>
        <v>42</v>
      </c>
      <c r="N48" s="235" t="s">
        <v>45</v>
      </c>
      <c r="O48" s="125">
        <f>IF(AND(N46="D",N47=Z$3),3,IF(AND(N46="D",N47=AA$3),4,IF(AND(N46="D",N47=AB$3),5,IF(AND(N46="D",N47=AC$3),6,IF(AND(N46="D",N47=AD$3),7,IF(AND(N46="D",N47=AE$3),8,IF(AND(N46="D",N47=AF$3),9,IF(AND(N46="D",N47=AG$3),10,IF(AND(N46="D",N47=AH$3),11,IF(AND(N46="D",N47=AI$3),12,IF(AND(N46="D",N47=AJ$3),13,IF(AND(N46="ir",N47=Z$8),3,IF(AND(N46="ir",N47=AA$8),4,IF(AND(N46="ir",N47=AB$8),5,IF(AND(N46="ir",N47=AC$8),6,IF(AND(N46="ir",N47=AD$8),7,IF(AND(N46="ir",N47=AE$8),8,IF(AND(N46="ir",N47=AF$8),9,IF(AND(N46="ir",N47=AG$8),10,IF(AND(N46="ir",N47=AH$8),11,IF(AND(N46="ir",N47=AI$8),12,IF(AND(N46="ir",N47=AJ$8),13))))))))))))))))))))))</f>
        <v>8</v>
      </c>
      <c r="P48" s="150">
        <f t="shared" si="18"/>
        <v>19</v>
      </c>
    </row>
    <row r="49" spans="2:16" ht="18.75" customHeight="1" x14ac:dyDescent="0.25">
      <c r="B49" s="153"/>
      <c r="C49" s="216"/>
      <c r="D49" s="111">
        <v>3</v>
      </c>
      <c r="E49" s="165">
        <f t="shared" si="17"/>
        <v>302.5</v>
      </c>
      <c r="F49" s="166" t="str">
        <f>IF(AND($N46="F",OR(G$5="Drvr",G37="Wd 3",G$5="Wd 5",G$5="Wd 7",G$5="ir 5")),"ir 6",G$5)</f>
        <v>Drvr</v>
      </c>
      <c r="G49" s="165">
        <f t="shared" si="19"/>
        <v>17.5</v>
      </c>
      <c r="H49" s="166" t="str">
        <f t="shared" si="20"/>
        <v>+</v>
      </c>
      <c r="I49" s="166" t="str">
        <f>IF(J49=3,"",IF(AND($N46="F",OR(I$5="Drvr",I$5="Wd 3",I$5="Wd 5",I$5="Wd 7",I$5="ir 5")),"ir 6",I$5))</f>
        <v>pitch</v>
      </c>
      <c r="J49" s="165">
        <f>J$5*1</f>
        <v>5</v>
      </c>
      <c r="K49" s="165">
        <f>IF(AND($N46="F",F49="ir 6"),N47,IF(AND($N46="D",F49="Drvr"),N47,VLOOKUP(F49,$X$3:$AJ$18,O$15,FALSE)))</f>
        <v>150</v>
      </c>
      <c r="L49" s="165">
        <f>IF(I49="",0,IF(AND($N46="F",I49="ir 6"),N47,IF(AND($N46="D",I49="Drvr"),N47,VLOOKUP(I49,$X$3:$AJ$18,O$15,FALSE))))</f>
        <v>82</v>
      </c>
      <c r="M49" s="167">
        <f>IF(M$5="",0,M$5*O49)</f>
        <v>70.5</v>
      </c>
      <c r="N49" s="236"/>
      <c r="O49" s="127">
        <f>IF(K47=200,1,IF(N46="D",HLOOKUP(N47,Z$3:AJ$19,17,FALSE),IF(N46="ir",HLOOKUP(N47,Z$8:AJ$19,12,FALSE))))</f>
        <v>0.75</v>
      </c>
      <c r="P49" s="47">
        <f t="shared" si="18"/>
        <v>53</v>
      </c>
    </row>
    <row r="50" spans="2:16" ht="18.75" customHeight="1" x14ac:dyDescent="0.25">
      <c r="B50" s="153"/>
      <c r="C50" s="216"/>
      <c r="D50" s="111">
        <v>4</v>
      </c>
      <c r="E50" s="165">
        <f t="shared" si="17"/>
        <v>332</v>
      </c>
      <c r="F50" s="166" t="str">
        <f>IF(AND($N46="F",OR(G$6="Drvr",G$6="Wd 3",G$6="Wd 5",G$6="Wd 7",G$6="ir 5")),"ir 6",G$6)</f>
        <v>Wd 3</v>
      </c>
      <c r="G50" s="165">
        <f t="shared" si="19"/>
        <v>2</v>
      </c>
      <c r="H50" s="166" t="str">
        <f t="shared" si="20"/>
        <v>+</v>
      </c>
      <c r="I50" s="166" t="str">
        <f>IF(J50=3,"",IF(AND($N46="F",OR(I$6="Drvr",I$6="Wd 3",I$6="Wd 5",I$6="Wd 7",I$6="ir 5")),"ir 6",I$6))</f>
        <v>Wd 5</v>
      </c>
      <c r="J50" s="165">
        <f>J$6*1</f>
        <v>4</v>
      </c>
      <c r="K50" s="165">
        <f>IF(AND($N46="F",F50="ir 6"),N47,IF(AND($N46="D",F50="Drvr"),N47,VLOOKUP(F50,$X$3:$AJ$18,O$15,FALSE)))</f>
        <v>174</v>
      </c>
      <c r="L50" s="165">
        <f>IF(I50="",0,IF(AND($N46="F",I50="ir 6"),N47,IF(AND($N46="D",I50="Drvr"),N47,VLOOKUP(I50,$X$3:$AJ$18,O$15,FALSE))))</f>
        <v>158</v>
      </c>
      <c r="M50" s="167">
        <f>IF(M$6="",0,M$6*O49)</f>
        <v>0</v>
      </c>
      <c r="N50" s="236"/>
      <c r="O50" s="132">
        <f>MAX(O51:O52)</f>
        <v>150</v>
      </c>
      <c r="P50" s="151">
        <f t="shared" si="18"/>
        <v>1</v>
      </c>
    </row>
    <row r="51" spans="2:16" ht="18.75" customHeight="1" x14ac:dyDescent="0.25">
      <c r="B51" s="153"/>
      <c r="C51" s="216"/>
      <c r="D51" s="111">
        <v>5</v>
      </c>
      <c r="E51" s="165">
        <f t="shared" si="17"/>
        <v>318</v>
      </c>
      <c r="F51" s="166" t="str">
        <f>IF(AND($N46="F",OR(G$7="Drvr",G$7="Wd 3",G$7="Wd 5",G$7="Wd 7",G$7="ir 5")),"ir 6",G$7)</f>
        <v>Wd 3</v>
      </c>
      <c r="G51" s="165">
        <f t="shared" si="19"/>
        <v>2</v>
      </c>
      <c r="H51" s="166" t="str">
        <f t="shared" si="20"/>
        <v>+</v>
      </c>
      <c r="I51" s="166" t="str">
        <f>IF(J51=3,"",IF(AND($N46="F",OR(I$7="Drvr",I$7="Wd 3",I$7="Wd 5",I$7="Wd 7",I$7="ir 5")),"ir 6",I$7))</f>
        <v>sand</v>
      </c>
      <c r="J51" s="165">
        <f>J$7*1</f>
        <v>5</v>
      </c>
      <c r="K51" s="165">
        <f>IF(AND($N46="F",F51="ir 6"),N47,IF(AND($N46="D",F51="Drvr"),N47,VLOOKUP(F51,$X$3:$AJ$18,O$15,FALSE)))</f>
        <v>174</v>
      </c>
      <c r="L51" s="165">
        <f>IF(I51="",0,IF(AND($N46="F",I51="ir 6"),N47,IF(AND($N46="D",I51="Drvr"),N47,VLOOKUP(I51,$X$3:$AJ$18,O$15,FALSE))))</f>
        <v>63</v>
      </c>
      <c r="M51" s="167">
        <f>IF(M$7="",0,M$7*O49)</f>
        <v>81</v>
      </c>
      <c r="N51" s="236"/>
      <c r="O51" s="133">
        <f>IF(N46="ir",0,IF(AND(N46="D",ISNA(HLOOKUP(N47,Z$3:AJ$3,1,FALSE))),888,IF(AND(N46="D",HLOOKUP(N47,Z$3:AJ$3,1,FALSE)),N47,)))</f>
        <v>150</v>
      </c>
      <c r="P51" s="151">
        <f t="shared" si="18"/>
        <v>96</v>
      </c>
    </row>
    <row r="52" spans="2:16" ht="18.75" customHeight="1" x14ac:dyDescent="0.25">
      <c r="B52" s="153"/>
      <c r="C52" s="216"/>
      <c r="D52" s="111">
        <v>6</v>
      </c>
      <c r="E52" s="165">
        <f t="shared" si="17"/>
        <v>119</v>
      </c>
      <c r="F52" s="166" t="str">
        <f>IF(AND($N46="F",OR(G$8="Drvr",G$8="Wd 3",G$8="Wd 5",G$8="Wd 7",G$8="ir 5")),"ir 6",G$8)</f>
        <v>sand</v>
      </c>
      <c r="G52" s="165">
        <f t="shared" si="19"/>
        <v>8</v>
      </c>
      <c r="H52" s="166" t="str">
        <f t="shared" si="20"/>
        <v>+</v>
      </c>
      <c r="I52" s="166" t="str">
        <f>IF(J52=3,"",IF(AND($N46="F",OR(I$8="Drvr",I$8="Wd 3",I$8="Wd 5",I$8="Wd 7",I$8="ir 5")),"ir 6",I$8))</f>
        <v>lob</v>
      </c>
      <c r="J52" s="165">
        <f>J$8*1</f>
        <v>4</v>
      </c>
      <c r="K52" s="165">
        <f>IF(AND($N46="F",F52="ir 6"),N47,IF(AND($N46="D",F52="Drvr"),N47,VLOOKUP(F52,$X$3:$AJ$18,O$15,FALSE)))</f>
        <v>63</v>
      </c>
      <c r="L52" s="165">
        <f>IF(I52="",0,IF(AND($N46="F",I52="ir 6"),N47,IF(AND($N46="D",I52="Drvr"),N47,VLOOKUP(I52,$X$3:$AJ$18,O$15,FALSE))))</f>
        <v>56</v>
      </c>
      <c r="M52" s="167">
        <f>IF(M$8="",0,M$8*O49)</f>
        <v>0</v>
      </c>
      <c r="N52" s="236"/>
      <c r="O52" s="134">
        <f>IF(N46="D",0,IF(AND(N46="ir",ISNA(HLOOKUP(N47,Z$8:AJ$8,1,FALSE))),999,IF(AND(N46="ir",HLOOKUP(N47,Z$8:AJ$8,1,FALSE)),N47)))</f>
        <v>0</v>
      </c>
      <c r="P52" s="151">
        <f t="shared" si="18"/>
        <v>-8</v>
      </c>
    </row>
    <row r="53" spans="2:16" ht="18.75" customHeight="1" x14ac:dyDescent="0.25">
      <c r="B53" s="153"/>
      <c r="C53" s="216"/>
      <c r="D53" s="111">
        <v>7</v>
      </c>
      <c r="E53" s="165">
        <f t="shared" si="17"/>
        <v>141</v>
      </c>
      <c r="F53" s="166" t="str">
        <f>IF(AND($N46="F",OR(G$9="Drvr",G$9="Wd 3",G$9="Wd 5",G$9="Wd 7",G$9="ir 5")),"ir 6",G$9)</f>
        <v>Wd 7</v>
      </c>
      <c r="G53" s="165">
        <f t="shared" si="19"/>
        <v>141</v>
      </c>
      <c r="H53" s="166" t="str">
        <f t="shared" si="20"/>
        <v/>
      </c>
      <c r="I53" s="166" t="str">
        <f>IF(J53=3,"",IF(AND($N46="F",OR(I$9="Drvr",I$9="Wd 3",I$9="Wd 5",I$9="Wd 7",I$9="ir 5")),"ir 6",I$9))</f>
        <v/>
      </c>
      <c r="J53" s="165">
        <f>J$9*1</f>
        <v>3</v>
      </c>
      <c r="K53" s="165">
        <f>IF(AND($N46="F",F53="ir 6"),N47,IF(AND($N46="D",F53="Drvr"),N47,VLOOKUP(F53,$X$3:$AJ$18,O$15,FALSE)))</f>
        <v>141</v>
      </c>
      <c r="L53" s="165">
        <f>IF(I53="",0,IF(AND($N46="F",I53="ir 6"),N47,IF(AND($N46="D",I53="Drvr"),N47,VLOOKUP(I53,$X$3:$AJ$18,O$15,FALSE))))</f>
        <v>0</v>
      </c>
      <c r="M53" s="167">
        <f>IF(M$9="",0,M$9*O49)</f>
        <v>0</v>
      </c>
      <c r="N53" s="236"/>
      <c r="P53" s="146">
        <f t="shared" si="18"/>
        <v>0</v>
      </c>
    </row>
    <row r="54" spans="2:16" ht="18.75" customHeight="1" x14ac:dyDescent="0.25">
      <c r="B54" s="153"/>
      <c r="C54" s="216"/>
      <c r="D54" s="111">
        <v>8</v>
      </c>
      <c r="E54" s="165">
        <f t="shared" si="17"/>
        <v>116</v>
      </c>
      <c r="F54" s="166" t="str">
        <f>IF(AND($N46="F",OR(G$10="Drvr",G$10="Wd 3",G$10="Wd 5",G$10="Wd 7",G$10="ir 5")),"ir 6",G$10)</f>
        <v>ir 6</v>
      </c>
      <c r="G54" s="165">
        <f t="shared" si="19"/>
        <v>116</v>
      </c>
      <c r="H54" s="166" t="str">
        <f t="shared" si="20"/>
        <v/>
      </c>
      <c r="I54" s="166" t="str">
        <f>IF(J54=3,"",IF(AND($N46="F",OR(I$10="Drvr",I$10="Wd 3",I$10="Wd 5",I$10="Wd 7",I$10="ir 5")),"ir 6",I$10))</f>
        <v/>
      </c>
      <c r="J54" s="165">
        <f>J$10*1</f>
        <v>3</v>
      </c>
      <c r="K54" s="165">
        <f>IF(AND($N46="F",F54="ir 6"),N47,IF(AND($N46="D",F54="Drvr"),N47,VLOOKUP(F54,$X$3:$AJ$18,O$15,FALSE)))</f>
        <v>116</v>
      </c>
      <c r="L54" s="165">
        <f>IF(I54="",0,IF(AND($N46="F",I54="ir 6"),N47,IF(AND($N46="D",I54="Drvr"),N47,VLOOKUP(I54,$X$3:$AJ$18,O$15,FALSE))))</f>
        <v>0</v>
      </c>
      <c r="M54" s="167">
        <f>IF(M$10="",0,M$10*O49)</f>
        <v>0</v>
      </c>
      <c r="N54" s="236"/>
      <c r="P54" s="146">
        <f t="shared" si="18"/>
        <v>0</v>
      </c>
    </row>
    <row r="55" spans="2:16" ht="18.75" customHeight="1" x14ac:dyDescent="0.25">
      <c r="B55" s="153"/>
      <c r="C55" s="216"/>
      <c r="D55" s="126">
        <v>9</v>
      </c>
      <c r="E55" s="136">
        <f t="shared" si="17"/>
        <v>82</v>
      </c>
      <c r="F55" s="137" t="str">
        <f>IF(AND($N46="F",OR(G$11="Drvr",G$11="Wd 3",G$11="Wd 5",G$11="Wd 7",G$11="ir 5")),"ir 6",G$11)</f>
        <v>pitch</v>
      </c>
      <c r="G55" s="136">
        <f t="shared" si="19"/>
        <v>82</v>
      </c>
      <c r="H55" s="137" t="str">
        <f t="shared" si="20"/>
        <v/>
      </c>
      <c r="I55" s="137" t="str">
        <f>IF(J55=3,"",IF(AND($N46="F",OR(I$11="Drvr",I$11="Wd 3",I$11="Wd 5",I$11="Wd 7",I$11="ir 5")),"ir 6",I$11))</f>
        <v/>
      </c>
      <c r="J55" s="136">
        <f>J$11*1</f>
        <v>3</v>
      </c>
      <c r="K55" s="136">
        <f>IF(AND($N46="F",F55="ir 6"),N47,IF(AND($N46="D",F55="Drvr"),N47,VLOOKUP(F55,$X$3:$AJ$18,O$15,FALSE)))</f>
        <v>82</v>
      </c>
      <c r="L55" s="136">
        <f>IF(I55="",0,IF(AND($N46="F",I55="ir 6"),N47,IF(AND($N46="D",I55="Drvr"),N47,VLOOKUP(I55,$X$3:$AJ$18,O$15,FALSE))))</f>
        <v>0</v>
      </c>
      <c r="M55" s="138">
        <f>IF(M$11="",0,M$11*O49)</f>
        <v>0</v>
      </c>
      <c r="N55" s="237"/>
      <c r="P55" s="146">
        <f t="shared" si="18"/>
        <v>0</v>
      </c>
    </row>
    <row r="56" spans="2:16" ht="18.75" customHeight="1" x14ac:dyDescent="0.25">
      <c r="B56" s="153"/>
      <c r="C56" s="217"/>
    </row>
    <row r="57" spans="2:16" ht="15.95" customHeight="1" x14ac:dyDescent="0.25"/>
    <row r="58" spans="2:16" ht="15.95" customHeight="1" x14ac:dyDescent="0.25"/>
    <row r="59" spans="2:16" ht="15.95" customHeight="1" x14ac:dyDescent="0.25"/>
  </sheetData>
  <sheetProtection algorithmName="SHA-512" hashValue="gPgQuVnuwEWaD4y6MCrkaG7kOubrncLun7goA+Et/fzOSM3uyiRAZqUUl4FZiX5bwNz81uaFkZ2Ffqk7wIFD9A==" saltValue="MH9jD0i0BF+X1RudwgUqsg==" spinCount="100000" sheet="1" objects="1" scenarios="1" selectLockedCells="1"/>
  <mergeCells count="7">
    <mergeCell ref="C3:C11"/>
    <mergeCell ref="N15:N22"/>
    <mergeCell ref="N48:N55"/>
    <mergeCell ref="N37:N44"/>
    <mergeCell ref="Y2:Z2"/>
    <mergeCell ref="N3:N11"/>
    <mergeCell ref="N26:N33"/>
  </mergeCells>
  <conditionalFormatting sqref="N46:N47">
    <cfRule type="expression" dxfId="4" priority="19">
      <formula>$N$47&lt;&gt;$O$50</formula>
    </cfRule>
  </conditionalFormatting>
  <conditionalFormatting sqref="N13:N14">
    <cfRule type="expression" dxfId="3" priority="20">
      <formula>$N$14&lt;&gt;$O$17</formula>
    </cfRule>
  </conditionalFormatting>
  <conditionalFormatting sqref="N24:N25">
    <cfRule type="expression" dxfId="2" priority="3">
      <formula>$N$25&lt;&gt;$O$28</formula>
    </cfRule>
  </conditionalFormatting>
  <conditionalFormatting sqref="N35:N36">
    <cfRule type="expression" dxfId="1" priority="2">
      <formula>$N$36&lt;&gt;$O$39</formula>
    </cfRule>
  </conditionalFormatting>
  <conditionalFormatting sqref="L14:M55">
    <cfRule type="cellIs" dxfId="0" priority="1" operator="equal">
      <formula>0</formula>
    </cfRule>
  </conditionalFormatting>
  <dataValidations count="3">
    <dataValidation type="textLength" allowBlank="1" showInputMessage="1" showErrorMessage="1" sqref="N26:N33 N15:N22 N37:N44 N48:N55">
      <formula1>0</formula1>
      <formula2>12</formula2>
    </dataValidation>
    <dataValidation type="list" allowBlank="1" showInputMessage="1" showErrorMessage="1" error="SOLO:_x000a_D = driver, sacca completa_x000a_F = solo ferri" sqref="N13 N24 N35 N46">
      <formula1>$O$10:$O$12</formula1>
    </dataValidation>
    <dataValidation type="list" allowBlank="1" showInputMessage="1" showErrorMessage="1" error="I VALORI DEVI SELEZIONARLI DAL MENU' A TENDINA IN ACCORDO COL BASTONE SELEZIONATO._x000a_D = TUTTI I BASTONI_x000a_F = SOLO I FERRI DAL 6 IN GIU'." sqref="N14 N47 N36 N25">
      <formula1>$Z$3:$AQ$3</formula1>
    </dataValidation>
  </dataValidations>
  <printOptions horizontalCentered="1" verticalCentered="1"/>
  <pageMargins left="0" right="0" top="0" bottom="0" header="0" footer="0"/>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1</vt:i4>
      </vt:variant>
    </vt:vector>
  </HeadingPairs>
  <TitlesOfParts>
    <vt:vector size="5" baseType="lpstr">
      <vt:lpstr>bastoni</vt:lpstr>
      <vt:lpstr>tables</vt:lpstr>
      <vt:lpstr>x word</vt:lpstr>
      <vt:lpstr>SCORE</vt:lpstr>
      <vt:lpstr>SCORE!Area_stampa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lastPrinted>2019-05-13T15:26:53Z</cp:lastPrinted>
  <dcterms:created xsi:type="dcterms:W3CDTF">2018-10-22T16:19:23Z</dcterms:created>
  <dcterms:modified xsi:type="dcterms:W3CDTF">2019-07-15T07:47:09Z</dcterms:modified>
</cp:coreProperties>
</file>